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ables/table1.xml" ContentType="application/vnd.openxmlformats-officedocument.spreadsheetml.table+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nancy_l\Downloads\"/>
    </mc:Choice>
  </mc:AlternateContent>
  <xr:revisionPtr revIDLastSave="0" documentId="13_ncr:1_{322EC501-28ED-417D-B12F-3543A55581D9}" xr6:coauthVersionLast="47" xr6:coauthVersionMax="47" xr10:uidLastSave="{00000000-0000-0000-0000-000000000000}"/>
  <workbookProtection workbookAlgorithmName="SHA-512" workbookHashValue="IHmW2g3rE2YBg0Rs+brBIKKcPWtzcTsyZzPG5rLT49KY4UyhAw0O7ErYtwroo6LqLv0ohPeQWX9/0tTUn3iZDA==" workbookSaltValue="fXTmqHbyRla6B5GbuhcGIA==" workbookSpinCount="100000" lockStructure="1"/>
  <bookViews>
    <workbookView xWindow="-120" yWindow="-120" windowWidth="25440" windowHeight="15390" tabRatio="922" firstSheet="13" activeTab="13" xr2:uid="{00000000-000D-0000-FFFF-FFFF00000000}"/>
  </bookViews>
  <sheets>
    <sheet name="Instructions" sheetId="1" r:id="rId1"/>
    <sheet name="Beneficiaries List" sheetId="3" r:id="rId2"/>
    <sheet name="Work Packages List" sheetId="12" r:id="rId3"/>
    <sheet name="BE 001" sheetId="187" r:id="rId4"/>
    <sheet name="BE xxx" sheetId="13" state="hidden" r:id="rId5"/>
    <sheet name="Estim costs of the project" sheetId="226" r:id="rId6"/>
    <sheet name="Proposal Budget" sheetId="110" r:id="rId7"/>
    <sheet name="BE-WP Overview" sheetId="15" r:id="rId8"/>
    <sheet name="Country List" sheetId="4" state="hidden" r:id="rId9"/>
    <sheet name="BE-WP Person Months" sheetId="144" r:id="rId10"/>
    <sheet name="Operations" sheetId="33" state="hidden" r:id="rId11"/>
    <sheet name="EGR" sheetId="34" state="hidden" r:id="rId12"/>
    <sheet name="Depreciation Costs" sheetId="139" r:id="rId13"/>
    <sheet name="Any comments" sheetId="189" r:id="rId14"/>
    <sheet name="Referential" sheetId="11" state="hidden" r:id="rId15"/>
    <sheet name="UpdateParameters" sheetId="200" state="hidden" r:id="rId16"/>
  </sheets>
  <definedNames>
    <definedName name="_xlnm._FilterDatabase" localSheetId="12" hidden="1">'Depreciation Costs'!$A$3:$L$210</definedName>
    <definedName name="Acronym">Instructions!$E$33</definedName>
    <definedName name="COFINPERCENT">Instructions!$E$35</definedName>
    <definedName name="CofinRate">'Proposal Budget'!$J$6</definedName>
    <definedName name="ColumnForWPNumber">Referential!$B$15</definedName>
    <definedName name="CurrentFileName">Referential!$B$6</definedName>
    <definedName name="CurrentVersion">Referential!$D$1</definedName>
    <definedName name="EMP_OTHER">Instructions!$C$49</definedName>
    <definedName name="EMP_TYPE1">Instructions!$C$45</definedName>
    <definedName name="EMP_TYPE2">Instructions!$C$46</definedName>
    <definedName name="EMP_TYPE3">Instructions!$C$47</definedName>
    <definedName name="EMP_TYPE4">Instructions!$C$48</definedName>
    <definedName name="equipment">'Depreciation Costs'!$A$3:$L$210</definedName>
    <definedName name="EURequestedAmount">'Proposal Budget'!$J$7</definedName>
    <definedName name="FILESTATUS">Referential!$B$17</definedName>
    <definedName name="LastIDBeneficiaire">Referential!$B$7</definedName>
    <definedName name="LastIDWorkPackages">Referential!$B$8</definedName>
    <definedName name="ListOfCountries">'Country List'!$B$2:$B$249</definedName>
    <definedName name="MAXSUB">Instructions!$E$34</definedName>
    <definedName name="MFF">Referential!$B$18</definedName>
    <definedName name="MyRequetedEUContribution">Referential!$B$13</definedName>
    <definedName name="NbrColForWP">Referential!$B$11</definedName>
    <definedName name="_xlnm.Print_Area" localSheetId="3">'BE 001'!$R$9:$U$41</definedName>
    <definedName name="_xlnm.Print_Area" localSheetId="4">'BE xxx'!$R$9:$U$42</definedName>
    <definedName name="_xlnm.Print_Area" localSheetId="7">'BE-WP Overview'!$E$7:$G$10</definedName>
    <definedName name="_xlnm.Print_Area" localSheetId="9">'BE-WP Person Months'!$E$7:$G$10</definedName>
    <definedName name="_xlnm.Print_Area" localSheetId="5">'Estim costs of the project'!$R$9:$V$42</definedName>
    <definedName name="_xlnm.Print_Area" localSheetId="6">'Proposal Budget'!$E$8:$AR$15</definedName>
    <definedName name="_xlnm.Print_Titles" localSheetId="3">'BE 001'!$N:$Q,'BE 001'!$3:$8</definedName>
    <definedName name="_xlnm.Print_Titles" localSheetId="4">'BE xxx'!$N:$Q,'BE xxx'!$3:$8</definedName>
    <definedName name="_xlnm.Print_Titles" localSheetId="7">'BE-WP Overview'!$C:$D,'BE-WP Overview'!$5:$6</definedName>
    <definedName name="_xlnm.Print_Titles" localSheetId="9">'BE-WP Person Months'!$C:$D,'BE-WP Person Months'!$5:$6</definedName>
    <definedName name="_xlnm.Print_Titles" localSheetId="5">'Estim costs of the project'!$N:$Q,'Estim costs of the project'!$3:$8</definedName>
    <definedName name="_xlnm.Print_Titles" localSheetId="6">'Proposal Budget'!$E:$F,'Proposal Budget'!$5:$8</definedName>
    <definedName name="PRORATA">Referential!$B$14</definedName>
    <definedName name="ProtectionMode">Referential!$B$16</definedName>
    <definedName name="SheetBEBenCell">Referential!$B$10</definedName>
    <definedName name="SheetBEBenNumCell">Referential!$B$9</definedName>
    <definedName name="StatusBudget">'BE-WP Overview'!$D$4</definedName>
    <definedName name="TotalBudget">Referential!$B$12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 i="110" l="1"/>
  <c r="F249" i="4"/>
  <c r="A249" i="4"/>
  <c r="F248" i="4"/>
  <c r="A248" i="4"/>
  <c r="F247" i="4"/>
  <c r="A247" i="4"/>
  <c r="F246" i="4"/>
  <c r="A246" i="4"/>
  <c r="F245" i="4"/>
  <c r="A245" i="4"/>
  <c r="F244" i="4"/>
  <c r="A244" i="4"/>
  <c r="F243" i="4"/>
  <c r="A243" i="4"/>
  <c r="F242" i="4"/>
  <c r="A242" i="4"/>
  <c r="F241" i="4"/>
  <c r="A241" i="4"/>
  <c r="F240" i="4"/>
  <c r="A240" i="4"/>
  <c r="F239" i="4"/>
  <c r="A239" i="4"/>
  <c r="F238" i="4"/>
  <c r="A238" i="4"/>
  <c r="F237" i="4"/>
  <c r="A237" i="4"/>
  <c r="F236" i="4"/>
  <c r="A236" i="4"/>
  <c r="F235" i="4"/>
  <c r="A235" i="4"/>
  <c r="F234" i="4"/>
  <c r="A234" i="4"/>
  <c r="F233" i="4"/>
  <c r="A233" i="4"/>
  <c r="F232" i="4"/>
  <c r="A232" i="4"/>
  <c r="F231" i="4"/>
  <c r="A231" i="4"/>
  <c r="F230" i="4"/>
  <c r="A230" i="4"/>
  <c r="F229" i="4"/>
  <c r="A229" i="4"/>
  <c r="F228" i="4"/>
  <c r="A228" i="4"/>
  <c r="F227" i="4"/>
  <c r="A227" i="4"/>
  <c r="F226" i="4"/>
  <c r="A226" i="4"/>
  <c r="F225" i="4"/>
  <c r="A225" i="4"/>
  <c r="F224" i="4"/>
  <c r="A224" i="4"/>
  <c r="F223" i="4"/>
  <c r="A223" i="4"/>
  <c r="F222" i="4"/>
  <c r="A222" i="4"/>
  <c r="F221" i="4"/>
  <c r="A221" i="4"/>
  <c r="F220" i="4"/>
  <c r="A220" i="4"/>
  <c r="F219" i="4"/>
  <c r="A219" i="4"/>
  <c r="F218" i="4"/>
  <c r="A218" i="4"/>
  <c r="F217" i="4"/>
  <c r="A217" i="4"/>
  <c r="F216" i="4"/>
  <c r="A216" i="4"/>
  <c r="F215" i="4"/>
  <c r="A215" i="4"/>
  <c r="F214" i="4"/>
  <c r="A214" i="4"/>
  <c r="F213" i="4"/>
  <c r="A213" i="4"/>
  <c r="F212" i="4"/>
  <c r="A212" i="4"/>
  <c r="F211" i="4"/>
  <c r="A211" i="4"/>
  <c r="F210" i="4"/>
  <c r="A210" i="4"/>
  <c r="F209" i="4"/>
  <c r="A209" i="4"/>
  <c r="F208" i="4"/>
  <c r="A208" i="4"/>
  <c r="F207" i="4"/>
  <c r="A207" i="4"/>
  <c r="F206" i="4"/>
  <c r="A206" i="4"/>
  <c r="F205" i="4"/>
  <c r="A205" i="4"/>
  <c r="F204" i="4"/>
  <c r="A204" i="4"/>
  <c r="F203" i="4"/>
  <c r="A203" i="4"/>
  <c r="F202" i="4"/>
  <c r="A202" i="4"/>
  <c r="F201" i="4"/>
  <c r="A201" i="4"/>
  <c r="F200" i="4"/>
  <c r="A200" i="4"/>
  <c r="F199" i="4"/>
  <c r="A199" i="4"/>
  <c r="F198" i="4"/>
  <c r="A198" i="4"/>
  <c r="F197" i="4"/>
  <c r="A197" i="4"/>
  <c r="F196" i="4"/>
  <c r="A196" i="4"/>
  <c r="F195" i="4"/>
  <c r="A195" i="4"/>
  <c r="F194" i="4"/>
  <c r="A194" i="4"/>
  <c r="F193" i="4"/>
  <c r="A193" i="4"/>
  <c r="F192" i="4"/>
  <c r="A192" i="4"/>
  <c r="F191" i="4"/>
  <c r="A191" i="4"/>
  <c r="F190" i="4"/>
  <c r="A190" i="4"/>
  <c r="F189" i="4"/>
  <c r="A189" i="4"/>
  <c r="F188" i="4"/>
  <c r="A188" i="4"/>
  <c r="F187" i="4"/>
  <c r="A187" i="4"/>
  <c r="F186" i="4"/>
  <c r="A186" i="4"/>
  <c r="F185" i="4"/>
  <c r="A185" i="4"/>
  <c r="F184" i="4"/>
  <c r="A184" i="4"/>
  <c r="F183" i="4"/>
  <c r="A183" i="4"/>
  <c r="F182" i="4"/>
  <c r="A182" i="4"/>
  <c r="F181" i="4"/>
  <c r="A181" i="4"/>
  <c r="F180" i="4"/>
  <c r="A180" i="4"/>
  <c r="F179" i="4"/>
  <c r="A179" i="4"/>
  <c r="F178" i="4"/>
  <c r="A178" i="4"/>
  <c r="F177" i="4"/>
  <c r="A177" i="4"/>
  <c r="F176" i="4"/>
  <c r="A176" i="4"/>
  <c r="F175" i="4"/>
  <c r="A175" i="4"/>
  <c r="F174" i="4"/>
  <c r="A174" i="4"/>
  <c r="F173" i="4"/>
  <c r="A173" i="4"/>
  <c r="F172" i="4"/>
  <c r="A172" i="4"/>
  <c r="F171" i="4"/>
  <c r="A171" i="4"/>
  <c r="F170" i="4"/>
  <c r="A170" i="4"/>
  <c r="F169" i="4"/>
  <c r="A169" i="4"/>
  <c r="F168" i="4"/>
  <c r="A168" i="4"/>
  <c r="F167" i="4"/>
  <c r="A167" i="4"/>
  <c r="F166" i="4"/>
  <c r="A166" i="4"/>
  <c r="F165" i="4"/>
  <c r="A165" i="4"/>
  <c r="F164" i="4"/>
  <c r="A164" i="4"/>
  <c r="F163" i="4"/>
  <c r="A163" i="4"/>
  <c r="F162" i="4"/>
  <c r="A162" i="4"/>
  <c r="F161" i="4"/>
  <c r="A161" i="4"/>
  <c r="F160" i="4"/>
  <c r="A160" i="4"/>
  <c r="F159" i="4"/>
  <c r="A159" i="4"/>
  <c r="F158" i="4"/>
  <c r="A158" i="4"/>
  <c r="F157" i="4"/>
  <c r="A157" i="4"/>
  <c r="F156" i="4"/>
  <c r="A156" i="4"/>
  <c r="F155" i="4"/>
  <c r="A155" i="4"/>
  <c r="F154" i="4"/>
  <c r="A154" i="4"/>
  <c r="F153" i="4"/>
  <c r="A153" i="4"/>
  <c r="F152" i="4"/>
  <c r="A152" i="4"/>
  <c r="F151" i="4"/>
  <c r="A151" i="4"/>
  <c r="F150" i="4"/>
  <c r="A150" i="4"/>
  <c r="F149" i="4"/>
  <c r="A149" i="4"/>
  <c r="F148" i="4"/>
  <c r="A148" i="4"/>
  <c r="F147" i="4"/>
  <c r="A147" i="4"/>
  <c r="F146" i="4"/>
  <c r="A146" i="4"/>
  <c r="F145" i="4"/>
  <c r="A145" i="4"/>
  <c r="F144" i="4"/>
  <c r="A144" i="4"/>
  <c r="F143" i="4"/>
  <c r="A143" i="4"/>
  <c r="F142" i="4"/>
  <c r="A142" i="4"/>
  <c r="F141" i="4"/>
  <c r="A141" i="4"/>
  <c r="F140" i="4"/>
  <c r="A140" i="4"/>
  <c r="F139" i="4"/>
  <c r="A139" i="4"/>
  <c r="F138" i="4"/>
  <c r="A138" i="4"/>
  <c r="F137" i="4"/>
  <c r="A137" i="4"/>
  <c r="F136" i="4"/>
  <c r="A136" i="4"/>
  <c r="F135" i="4"/>
  <c r="A135" i="4"/>
  <c r="F134" i="4"/>
  <c r="A134" i="4"/>
  <c r="F133" i="4"/>
  <c r="A133" i="4"/>
  <c r="F132" i="4"/>
  <c r="A132" i="4"/>
  <c r="F131" i="4"/>
  <c r="A131" i="4"/>
  <c r="F130" i="4"/>
  <c r="A130" i="4"/>
  <c r="F129" i="4"/>
  <c r="A129" i="4"/>
  <c r="F128" i="4"/>
  <c r="A128" i="4"/>
  <c r="F127" i="4"/>
  <c r="A127" i="4"/>
  <c r="F126" i="4"/>
  <c r="A126" i="4"/>
  <c r="F125" i="4"/>
  <c r="A125" i="4"/>
  <c r="F124" i="4"/>
  <c r="A124" i="4"/>
  <c r="F123" i="4"/>
  <c r="A123" i="4"/>
  <c r="F122" i="4"/>
  <c r="A122" i="4"/>
  <c r="F121" i="4"/>
  <c r="A121" i="4"/>
  <c r="F120" i="4"/>
  <c r="A120" i="4"/>
  <c r="F119" i="4"/>
  <c r="A119" i="4"/>
  <c r="F118" i="4"/>
  <c r="A118" i="4"/>
  <c r="F117" i="4"/>
  <c r="A117" i="4"/>
  <c r="F116" i="4"/>
  <c r="A116" i="4"/>
  <c r="F115" i="4"/>
  <c r="A115" i="4"/>
  <c r="F114" i="4"/>
  <c r="A114" i="4"/>
  <c r="F113" i="4"/>
  <c r="A113" i="4"/>
  <c r="F112" i="4"/>
  <c r="A112" i="4"/>
  <c r="F111" i="4"/>
  <c r="A111" i="4"/>
  <c r="F110" i="4"/>
  <c r="A110" i="4"/>
  <c r="F109" i="4"/>
  <c r="A109" i="4"/>
  <c r="F108" i="4"/>
  <c r="A108" i="4"/>
  <c r="F107" i="4"/>
  <c r="A107" i="4"/>
  <c r="F106" i="4"/>
  <c r="A106" i="4"/>
  <c r="F105" i="4"/>
  <c r="A105" i="4"/>
  <c r="F104" i="4"/>
  <c r="A104" i="4"/>
  <c r="F103" i="4"/>
  <c r="A103" i="4"/>
  <c r="F102" i="4"/>
  <c r="A102" i="4"/>
  <c r="F101" i="4"/>
  <c r="A101" i="4"/>
  <c r="F100" i="4"/>
  <c r="A100" i="4"/>
  <c r="F99" i="4"/>
  <c r="A99" i="4"/>
  <c r="F98" i="4"/>
  <c r="A98" i="4"/>
  <c r="F97" i="4"/>
  <c r="A97" i="4"/>
  <c r="F96" i="4"/>
  <c r="A96" i="4"/>
  <c r="F95" i="4"/>
  <c r="A95" i="4"/>
  <c r="F94" i="4"/>
  <c r="A94" i="4"/>
  <c r="F93" i="4"/>
  <c r="A93" i="4"/>
  <c r="F92" i="4"/>
  <c r="A92" i="4"/>
  <c r="F91" i="4"/>
  <c r="A91" i="4"/>
  <c r="F90" i="4"/>
  <c r="A90" i="4"/>
  <c r="F89" i="4"/>
  <c r="A89" i="4"/>
  <c r="F88" i="4"/>
  <c r="A88" i="4"/>
  <c r="F87" i="4"/>
  <c r="A87" i="4"/>
  <c r="F86" i="4"/>
  <c r="A86" i="4"/>
  <c r="F85" i="4"/>
  <c r="A85" i="4"/>
  <c r="F84" i="4"/>
  <c r="A84" i="4"/>
  <c r="F83" i="4"/>
  <c r="A83" i="4"/>
  <c r="F82" i="4"/>
  <c r="A82" i="4"/>
  <c r="F81" i="4"/>
  <c r="A81" i="4"/>
  <c r="F80" i="4"/>
  <c r="A80" i="4"/>
  <c r="F79" i="4"/>
  <c r="A79" i="4"/>
  <c r="F78" i="4"/>
  <c r="A78" i="4"/>
  <c r="F77" i="4"/>
  <c r="A77" i="4"/>
  <c r="F76" i="4"/>
  <c r="A76" i="4"/>
  <c r="F75" i="4"/>
  <c r="A75" i="4"/>
  <c r="F74" i="4"/>
  <c r="A74" i="4"/>
  <c r="F73" i="4"/>
  <c r="A73" i="4"/>
  <c r="F72" i="4"/>
  <c r="A72" i="4"/>
  <c r="F71" i="4"/>
  <c r="A71" i="4"/>
  <c r="F70" i="4"/>
  <c r="A70" i="4"/>
  <c r="F69" i="4"/>
  <c r="A69" i="4"/>
  <c r="F68" i="4"/>
  <c r="A68" i="4"/>
  <c r="F67" i="4"/>
  <c r="A67" i="4"/>
  <c r="F66" i="4"/>
  <c r="A66" i="4"/>
  <c r="F65" i="4"/>
  <c r="A65" i="4"/>
  <c r="F64" i="4"/>
  <c r="A64" i="4"/>
  <c r="F63" i="4"/>
  <c r="A63" i="4"/>
  <c r="F62" i="4"/>
  <c r="A62" i="4"/>
  <c r="F61" i="4"/>
  <c r="A61" i="4"/>
  <c r="F60" i="4"/>
  <c r="A60" i="4"/>
  <c r="F59" i="4"/>
  <c r="A59" i="4"/>
  <c r="F58" i="4"/>
  <c r="A58" i="4"/>
  <c r="F57" i="4"/>
  <c r="A57" i="4"/>
  <c r="F56" i="4"/>
  <c r="A56" i="4"/>
  <c r="F55" i="4"/>
  <c r="A55" i="4"/>
  <c r="F54" i="4"/>
  <c r="A54" i="4"/>
  <c r="F53" i="4"/>
  <c r="A53" i="4"/>
  <c r="F52" i="4"/>
  <c r="A52" i="4"/>
  <c r="F51" i="4"/>
  <c r="A51" i="4"/>
  <c r="F50" i="4"/>
  <c r="A50" i="4"/>
  <c r="F49" i="4"/>
  <c r="A49" i="4"/>
  <c r="F48" i="4"/>
  <c r="A48" i="4"/>
  <c r="F47" i="4"/>
  <c r="A47" i="4"/>
  <c r="F46" i="4"/>
  <c r="A46" i="4"/>
  <c r="F45" i="4"/>
  <c r="A45" i="4"/>
  <c r="F44" i="4"/>
  <c r="A44" i="4"/>
  <c r="F43" i="4"/>
  <c r="A43" i="4"/>
  <c r="F42" i="4"/>
  <c r="A42" i="4"/>
  <c r="F41" i="4"/>
  <c r="A41" i="4"/>
  <c r="F40" i="4"/>
  <c r="A40" i="4"/>
  <c r="F39" i="4"/>
  <c r="A39" i="4"/>
  <c r="F38" i="4"/>
  <c r="A38" i="4"/>
  <c r="F37" i="4"/>
  <c r="A37" i="4"/>
  <c r="F36" i="4"/>
  <c r="A36" i="4"/>
  <c r="F35" i="4"/>
  <c r="A35" i="4"/>
  <c r="F34" i="4"/>
  <c r="A34" i="4"/>
  <c r="F33" i="4"/>
  <c r="A33" i="4"/>
  <c r="F32" i="4"/>
  <c r="A32" i="4"/>
  <c r="F31" i="4"/>
  <c r="A31" i="4"/>
  <c r="F30" i="4"/>
  <c r="A30" i="4"/>
  <c r="F29" i="4"/>
  <c r="A29" i="4"/>
  <c r="F28" i="4"/>
  <c r="A28" i="4"/>
  <c r="F27" i="4"/>
  <c r="A27" i="4"/>
  <c r="F26" i="4"/>
  <c r="A26" i="4"/>
  <c r="F25" i="4"/>
  <c r="A25" i="4"/>
  <c r="F24" i="4"/>
  <c r="A24" i="4"/>
  <c r="F23" i="4"/>
  <c r="A23" i="4"/>
  <c r="F22" i="4"/>
  <c r="A22" i="4"/>
  <c r="F21" i="4"/>
  <c r="A21" i="4"/>
  <c r="F20" i="4"/>
  <c r="A20" i="4"/>
  <c r="F19" i="4"/>
  <c r="A19" i="4"/>
  <c r="F18" i="4"/>
  <c r="A18" i="4"/>
  <c r="F17" i="4"/>
  <c r="A17" i="4"/>
  <c r="F16" i="4"/>
  <c r="A16" i="4"/>
  <c r="F15" i="4"/>
  <c r="A15" i="4"/>
  <c r="F14" i="4"/>
  <c r="A14" i="4"/>
  <c r="F13" i="4"/>
  <c r="A13" i="4"/>
  <c r="F12" i="4"/>
  <c r="A12" i="4"/>
  <c r="F11" i="4"/>
  <c r="A11" i="4"/>
  <c r="F10" i="4"/>
  <c r="A10" i="4"/>
  <c r="F9" i="4"/>
  <c r="A9" i="4"/>
  <c r="F8" i="4"/>
  <c r="A8" i="4"/>
  <c r="F7" i="4"/>
  <c r="A7" i="4"/>
  <c r="F6" i="4"/>
  <c r="A6" i="4"/>
  <c r="F5" i="4"/>
  <c r="A5" i="4"/>
  <c r="F4" i="4"/>
  <c r="A4" i="4"/>
  <c r="F3" i="4"/>
  <c r="A3" i="4"/>
  <c r="F2" i="4"/>
  <c r="A2" i="4"/>
  <c r="E1" i="144"/>
  <c r="D1" i="11" l="1"/>
  <c r="C1" i="1" s="1"/>
  <c r="F6" i="15" l="1"/>
  <c r="F6" i="144"/>
  <c r="D8" i="15" l="1"/>
  <c r="C8" i="15"/>
  <c r="B8" i="15"/>
  <c r="B7" i="15"/>
  <c r="B10" i="110"/>
  <c r="B9" i="110"/>
  <c r="F6" i="34"/>
  <c r="D8" i="34"/>
  <c r="C8" i="34"/>
  <c r="B8" i="34"/>
  <c r="B7" i="34"/>
  <c r="D8" i="144"/>
  <c r="C8" i="144"/>
  <c r="B8" i="144"/>
  <c r="B7" i="144"/>
  <c r="O41" i="226"/>
  <c r="Q16" i="226"/>
  <c r="Q15" i="226"/>
  <c r="Q14" i="226"/>
  <c r="Q13" i="226"/>
  <c r="Q12" i="226"/>
  <c r="N10" i="226"/>
  <c r="B9" i="226"/>
  <c r="B10" i="226" s="1"/>
  <c r="R7" i="226"/>
  <c r="Q5" i="226"/>
  <c r="Q3" i="226"/>
  <c r="R2" i="226"/>
  <c r="C1" i="226"/>
  <c r="R4" i="226"/>
  <c r="A2" i="226"/>
  <c r="J1" i="226" l="1"/>
  <c r="A10" i="226"/>
  <c r="B11" i="226"/>
  <c r="A9" i="226"/>
  <c r="R5" i="226"/>
  <c r="T2" i="226"/>
  <c r="V3" i="226"/>
  <c r="U3" i="226"/>
  <c r="C9" i="110"/>
  <c r="C10" i="110"/>
  <c r="I1" i="226" l="1"/>
  <c r="K1" i="226"/>
  <c r="B12" i="226"/>
  <c r="A11" i="226"/>
  <c r="T5" i="226"/>
  <c r="S5" i="226"/>
  <c r="J3" i="33"/>
  <c r="D19" i="33"/>
  <c r="C5" i="33" s="1"/>
  <c r="A12" i="226" l="1"/>
  <c r="B13" i="226"/>
  <c r="C15" i="33"/>
  <c r="E5" i="33"/>
  <c r="C7" i="33"/>
  <c r="E11" i="33"/>
  <c r="E17" i="33"/>
  <c r="C17" i="33"/>
  <c r="E7" i="33"/>
  <c r="C9" i="33"/>
  <c r="C11" i="33"/>
  <c r="E13" i="33"/>
  <c r="E9" i="33"/>
  <c r="C13" i="33"/>
  <c r="E15" i="33"/>
  <c r="B14" i="226" l="1"/>
  <c r="A13" i="226"/>
  <c r="A2" i="12"/>
  <c r="O9" i="226" s="1"/>
  <c r="A6" i="12"/>
  <c r="A6" i="3"/>
  <c r="D2" i="110"/>
  <c r="O41" i="187"/>
  <c r="Q16" i="187"/>
  <c r="Q15" i="187"/>
  <c r="Q14" i="187"/>
  <c r="Q13" i="187"/>
  <c r="Q12" i="187"/>
  <c r="N10" i="187"/>
  <c r="O9" i="187" s="1"/>
  <c r="B9" i="187"/>
  <c r="A9" i="187" s="1"/>
  <c r="R7" i="187"/>
  <c r="R2" i="187"/>
  <c r="T2" i="187" s="1"/>
  <c r="C1" i="187"/>
  <c r="B15" i="11"/>
  <c r="B9" i="13"/>
  <c r="A9" i="13" s="1"/>
  <c r="E3" i="144"/>
  <c r="B3" i="144" s="1"/>
  <c r="D3" i="144"/>
  <c r="C3" i="144"/>
  <c r="B1" i="144"/>
  <c r="K210" i="139"/>
  <c r="K209" i="139"/>
  <c r="K208" i="139"/>
  <c r="K207" i="139"/>
  <c r="K206" i="139"/>
  <c r="K205" i="139"/>
  <c r="K204" i="139"/>
  <c r="K203" i="139"/>
  <c r="K202" i="139"/>
  <c r="K201" i="139"/>
  <c r="K200" i="139"/>
  <c r="K199" i="139"/>
  <c r="K198" i="139"/>
  <c r="K197" i="139"/>
  <c r="K196" i="139"/>
  <c r="K195" i="139"/>
  <c r="K194" i="139"/>
  <c r="K193" i="139"/>
  <c r="K192" i="139"/>
  <c r="K191" i="139"/>
  <c r="K190" i="139"/>
  <c r="K189" i="139"/>
  <c r="K188" i="139"/>
  <c r="K187" i="139"/>
  <c r="K186" i="139"/>
  <c r="K185" i="139"/>
  <c r="K184" i="139"/>
  <c r="K183" i="139"/>
  <c r="K182" i="139"/>
  <c r="K181" i="139"/>
  <c r="K180" i="139"/>
  <c r="K179" i="139"/>
  <c r="K178" i="139"/>
  <c r="K177" i="139"/>
  <c r="K176" i="139"/>
  <c r="K175" i="139"/>
  <c r="K174" i="139"/>
  <c r="K173" i="139"/>
  <c r="K172" i="139"/>
  <c r="K171" i="139"/>
  <c r="K170" i="139"/>
  <c r="K169" i="139"/>
  <c r="K168" i="139"/>
  <c r="K167" i="139"/>
  <c r="K166" i="139"/>
  <c r="K165" i="139"/>
  <c r="K164" i="139"/>
  <c r="K163" i="139"/>
  <c r="K162" i="139"/>
  <c r="K161" i="139"/>
  <c r="K160" i="139"/>
  <c r="K159" i="139"/>
  <c r="K158" i="139"/>
  <c r="K157" i="139"/>
  <c r="K156" i="139"/>
  <c r="K155" i="139"/>
  <c r="K154" i="139"/>
  <c r="K153" i="139"/>
  <c r="K152" i="139"/>
  <c r="K151" i="139"/>
  <c r="K150" i="139"/>
  <c r="K149" i="139"/>
  <c r="K148" i="139"/>
  <c r="K147" i="139"/>
  <c r="K146" i="139"/>
  <c r="K145" i="139"/>
  <c r="K144" i="139"/>
  <c r="K143" i="139"/>
  <c r="K142" i="139"/>
  <c r="K141" i="139"/>
  <c r="K140" i="139"/>
  <c r="K139" i="139"/>
  <c r="K138" i="139"/>
  <c r="K137" i="139"/>
  <c r="K136" i="139"/>
  <c r="K135" i="139"/>
  <c r="K134" i="139"/>
  <c r="K133" i="139"/>
  <c r="K132" i="139"/>
  <c r="K131" i="139"/>
  <c r="K130" i="139"/>
  <c r="K129" i="139"/>
  <c r="K128" i="139"/>
  <c r="K127" i="139"/>
  <c r="K126" i="139"/>
  <c r="K125" i="139"/>
  <c r="K124" i="139"/>
  <c r="K123" i="139"/>
  <c r="K122" i="139"/>
  <c r="K121" i="139"/>
  <c r="K120" i="139"/>
  <c r="K119" i="139"/>
  <c r="K118" i="139"/>
  <c r="K117" i="139"/>
  <c r="K116" i="139"/>
  <c r="K115" i="139"/>
  <c r="K114" i="139"/>
  <c r="K113" i="139"/>
  <c r="K112" i="139"/>
  <c r="K111" i="139"/>
  <c r="K110" i="139"/>
  <c r="K109" i="139"/>
  <c r="K108" i="139"/>
  <c r="K107" i="139"/>
  <c r="K106" i="139"/>
  <c r="K105" i="139"/>
  <c r="K104" i="139"/>
  <c r="K103" i="139"/>
  <c r="K102" i="139"/>
  <c r="K101" i="139"/>
  <c r="K100" i="139"/>
  <c r="K99" i="139"/>
  <c r="K98" i="139"/>
  <c r="K97" i="139"/>
  <c r="K96" i="139"/>
  <c r="K95" i="139"/>
  <c r="K94" i="139"/>
  <c r="K93" i="139"/>
  <c r="K92" i="139"/>
  <c r="K91" i="139"/>
  <c r="K90" i="139"/>
  <c r="K89" i="139"/>
  <c r="K88" i="139"/>
  <c r="K87" i="139"/>
  <c r="K86" i="139"/>
  <c r="K85" i="139"/>
  <c r="K84" i="139"/>
  <c r="K83" i="139"/>
  <c r="K82" i="139"/>
  <c r="K81" i="139"/>
  <c r="K80" i="139"/>
  <c r="K79" i="139"/>
  <c r="K78" i="139"/>
  <c r="K77" i="139"/>
  <c r="K76" i="139"/>
  <c r="K75" i="139"/>
  <c r="K74" i="139"/>
  <c r="K73" i="139"/>
  <c r="K72" i="139"/>
  <c r="K71" i="139"/>
  <c r="K70" i="139"/>
  <c r="K69" i="139"/>
  <c r="K68" i="139"/>
  <c r="K67" i="139"/>
  <c r="K66" i="139"/>
  <c r="K65" i="139"/>
  <c r="K64" i="139"/>
  <c r="K63" i="139"/>
  <c r="K62" i="139"/>
  <c r="K61" i="139"/>
  <c r="K60" i="139"/>
  <c r="K59" i="139"/>
  <c r="K58" i="139"/>
  <c r="K57" i="139"/>
  <c r="K56" i="139"/>
  <c r="K55" i="139"/>
  <c r="K54" i="139"/>
  <c r="K53" i="139"/>
  <c r="K52" i="139"/>
  <c r="K51" i="139"/>
  <c r="K50" i="139"/>
  <c r="K49" i="139"/>
  <c r="K48" i="139"/>
  <c r="K47" i="139"/>
  <c r="K46" i="139"/>
  <c r="K45" i="139"/>
  <c r="K44" i="139"/>
  <c r="K43" i="139"/>
  <c r="K42" i="139"/>
  <c r="K41" i="139"/>
  <c r="K40" i="139"/>
  <c r="K39" i="139"/>
  <c r="K38" i="139"/>
  <c r="K37" i="139"/>
  <c r="K36" i="139"/>
  <c r="K35" i="139"/>
  <c r="K34" i="139"/>
  <c r="K33" i="139"/>
  <c r="K32" i="139"/>
  <c r="K31" i="139"/>
  <c r="K30" i="139"/>
  <c r="K29" i="139"/>
  <c r="K28" i="139"/>
  <c r="K27" i="139"/>
  <c r="K26" i="139"/>
  <c r="K25" i="139"/>
  <c r="K24" i="139"/>
  <c r="K23" i="139"/>
  <c r="K22" i="139"/>
  <c r="K21" i="139"/>
  <c r="K20" i="139"/>
  <c r="K19" i="139"/>
  <c r="K18" i="139"/>
  <c r="K17" i="139"/>
  <c r="K16" i="139"/>
  <c r="K15" i="139"/>
  <c r="K14" i="139"/>
  <c r="K13" i="139"/>
  <c r="K12" i="139"/>
  <c r="K11" i="139"/>
  <c r="K10" i="139"/>
  <c r="K9" i="139"/>
  <c r="K8" i="139"/>
  <c r="K7" i="139"/>
  <c r="K6" i="139"/>
  <c r="K5" i="139"/>
  <c r="K4" i="139"/>
  <c r="C2" i="110"/>
  <c r="B2" i="110"/>
  <c r="B3" i="110" s="1"/>
  <c r="M5" i="110"/>
  <c r="L5" i="110"/>
  <c r="K5" i="110"/>
  <c r="J5" i="110"/>
  <c r="I5" i="110"/>
  <c r="G6" i="3"/>
  <c r="G2" i="3"/>
  <c r="Q16" i="13"/>
  <c r="Q15" i="13"/>
  <c r="Q14" i="13"/>
  <c r="Q13" i="13"/>
  <c r="Q12" i="13"/>
  <c r="F6" i="3"/>
  <c r="F2" i="3"/>
  <c r="D5" i="12"/>
  <c r="F5" i="3"/>
  <c r="E3" i="34"/>
  <c r="B3" i="34" s="1"/>
  <c r="D3" i="34"/>
  <c r="C3" i="34"/>
  <c r="B1" i="34"/>
  <c r="B1" i="15"/>
  <c r="E3" i="15"/>
  <c r="B3" i="15" s="1"/>
  <c r="E6" i="12"/>
  <c r="E2" i="12"/>
  <c r="D6" i="12"/>
  <c r="N10" i="13"/>
  <c r="O9" i="13" s="1"/>
  <c r="R2" i="13"/>
  <c r="T2" i="13" s="1"/>
  <c r="D2" i="12"/>
  <c r="J2" i="3"/>
  <c r="Q5" i="13"/>
  <c r="Q3" i="13"/>
  <c r="G1" i="12"/>
  <c r="M4" i="12" s="1"/>
  <c r="O41" i="13"/>
  <c r="C1" i="13"/>
  <c r="C3" i="15"/>
  <c r="R7" i="13"/>
  <c r="R3" i="226"/>
  <c r="E6" i="34"/>
  <c r="B10" i="11"/>
  <c r="A2" i="13"/>
  <c r="E1" i="34"/>
  <c r="R3" i="13"/>
  <c r="R4" i="13"/>
  <c r="R3" i="187"/>
  <c r="R4" i="187"/>
  <c r="A2" i="187"/>
  <c r="E6" i="15"/>
  <c r="B9" i="11"/>
  <c r="E6" i="144"/>
  <c r="T25" i="13" l="1"/>
  <c r="T24" i="13"/>
  <c r="T27" i="13"/>
  <c r="T21" i="13"/>
  <c r="T36" i="13"/>
  <c r="T20" i="13"/>
  <c r="T19" i="13"/>
  <c r="T12" i="13"/>
  <c r="T34" i="13"/>
  <c r="T18" i="13"/>
  <c r="T17" i="13"/>
  <c r="T33" i="13"/>
  <c r="T14" i="13"/>
  <c r="T32" i="13"/>
  <c r="T16" i="13"/>
  <c r="T31" i="13"/>
  <c r="T15" i="13"/>
  <c r="T30" i="13"/>
  <c r="T29" i="13"/>
  <c r="T13" i="13"/>
  <c r="T26" i="13"/>
  <c r="T25" i="187"/>
  <c r="T21" i="187"/>
  <c r="T31" i="187"/>
  <c r="T13" i="187"/>
  <c r="T27" i="187"/>
  <c r="T24" i="187"/>
  <c r="T33" i="187"/>
  <c r="T29" i="187"/>
  <c r="T15" i="187"/>
  <c r="T16" i="187"/>
  <c r="T36" i="187"/>
  <c r="T20" i="187"/>
  <c r="T12" i="187"/>
  <c r="T19" i="187"/>
  <c r="T18" i="187"/>
  <c r="T17" i="187"/>
  <c r="T30" i="187"/>
  <c r="T26" i="187"/>
  <c r="T34" i="187"/>
  <c r="T14" i="187"/>
  <c r="T32" i="187"/>
  <c r="B15" i="226"/>
  <c r="A14" i="226"/>
  <c r="A2" i="3"/>
  <c r="G1" i="3" s="1"/>
  <c r="R5" i="187"/>
  <c r="T5" i="187" s="1"/>
  <c r="B10" i="13"/>
  <c r="K1" i="13"/>
  <c r="J1" i="13"/>
  <c r="I1" i="13"/>
  <c r="K1" i="187"/>
  <c r="B1" i="187"/>
  <c r="I1" i="187"/>
  <c r="J1" i="187"/>
  <c r="B10" i="187"/>
  <c r="R5" i="13"/>
  <c r="E10" i="110"/>
  <c r="F10" i="110"/>
  <c r="D10" i="110"/>
  <c r="S24" i="226"/>
  <c r="U17" i="187"/>
  <c r="D7" i="144"/>
  <c r="S36" i="226"/>
  <c r="S18" i="226"/>
  <c r="U3" i="13"/>
  <c r="S20" i="226"/>
  <c r="U32" i="187"/>
  <c r="U25" i="187"/>
  <c r="C3" i="110"/>
  <c r="U27" i="13"/>
  <c r="S30" i="226"/>
  <c r="S25" i="226"/>
  <c r="U36" i="187"/>
  <c r="D1" i="144"/>
  <c r="S33" i="226"/>
  <c r="C7" i="144"/>
  <c r="U34" i="13"/>
  <c r="U15" i="187"/>
  <c r="S26" i="226"/>
  <c r="U19" i="13"/>
  <c r="D9" i="110"/>
  <c r="S16" i="226"/>
  <c r="U13" i="187"/>
  <c r="E9" i="110"/>
  <c r="R17" i="226"/>
  <c r="R30" i="226"/>
  <c r="U18" i="187"/>
  <c r="R24" i="226"/>
  <c r="F3" i="110"/>
  <c r="D7" i="34"/>
  <c r="U26" i="13"/>
  <c r="R29" i="226"/>
  <c r="U14" i="13"/>
  <c r="U18" i="13"/>
  <c r="R12" i="226"/>
  <c r="U31" i="13"/>
  <c r="D7" i="15"/>
  <c r="U24" i="13"/>
  <c r="U12" i="13"/>
  <c r="U12" i="187"/>
  <c r="R26" i="226"/>
  <c r="U36" i="13"/>
  <c r="U30" i="13"/>
  <c r="S12" i="226"/>
  <c r="S19" i="226"/>
  <c r="U25" i="13"/>
  <c r="Q5" i="187"/>
  <c r="F9" i="110"/>
  <c r="U3" i="187"/>
  <c r="U16" i="187"/>
  <c r="S29" i="226"/>
  <c r="U29" i="187"/>
  <c r="E3" i="110"/>
  <c r="D1" i="15"/>
  <c r="U33" i="13"/>
  <c r="U21" i="187"/>
  <c r="D1" i="34"/>
  <c r="U31" i="187"/>
  <c r="U20" i="13"/>
  <c r="R14" i="226"/>
  <c r="S13" i="226"/>
  <c r="U24" i="187"/>
  <c r="R33" i="226"/>
  <c r="D3" i="110"/>
  <c r="R16" i="226"/>
  <c r="R19" i="226"/>
  <c r="R18" i="226"/>
  <c r="R34" i="226"/>
  <c r="U30" i="187"/>
  <c r="S14" i="226"/>
  <c r="C7" i="15"/>
  <c r="U16" i="13"/>
  <c r="S17" i="226"/>
  <c r="U32" i="13"/>
  <c r="U29" i="13"/>
  <c r="R20" i="226"/>
  <c r="U13" i="13"/>
  <c r="R27" i="226"/>
  <c r="R15" i="226"/>
  <c r="U26" i="187"/>
  <c r="U20" i="187"/>
  <c r="Q3" i="187"/>
  <c r="U17" i="13"/>
  <c r="R21" i="226"/>
  <c r="C7" i="34"/>
  <c r="R36" i="226"/>
  <c r="U33" i="187"/>
  <c r="S15" i="226"/>
  <c r="C1" i="34"/>
  <c r="R31" i="226"/>
  <c r="U34" i="187"/>
  <c r="R25" i="226"/>
  <c r="S32" i="226"/>
  <c r="U21" i="13"/>
  <c r="S27" i="226"/>
  <c r="C1" i="15"/>
  <c r="R13" i="226"/>
  <c r="U14" i="187"/>
  <c r="S31" i="226"/>
  <c r="U27" i="187"/>
  <c r="S34" i="226"/>
  <c r="U19" i="187"/>
  <c r="C1" i="144"/>
  <c r="S21" i="226"/>
  <c r="R32" i="226"/>
  <c r="T32" i="226" l="1"/>
  <c r="T33" i="226"/>
  <c r="T12" i="226"/>
  <c r="T19" i="226"/>
  <c r="T20" i="226"/>
  <c r="T24" i="226"/>
  <c r="T25" i="226"/>
  <c r="T21" i="226"/>
  <c r="T26" i="226"/>
  <c r="T18" i="226"/>
  <c r="T36" i="226"/>
  <c r="T30" i="226"/>
  <c r="T29" i="226"/>
  <c r="T31" i="226"/>
  <c r="T27" i="226"/>
  <c r="T15" i="226"/>
  <c r="T13" i="226"/>
  <c r="T34" i="226"/>
  <c r="T16" i="226"/>
  <c r="T14" i="226"/>
  <c r="T17" i="226"/>
  <c r="A15" i="226"/>
  <c r="B16" i="226"/>
  <c r="F1" i="3"/>
  <c r="M4" i="3" s="1"/>
  <c r="I3" i="33"/>
  <c r="S5" i="187"/>
  <c r="A10" i="13"/>
  <c r="B11" i="13"/>
  <c r="A10" i="187"/>
  <c r="B11" i="187"/>
  <c r="T5" i="13"/>
  <c r="S5" i="13"/>
  <c r="U32" i="226"/>
  <c r="U29" i="226"/>
  <c r="U16" i="226"/>
  <c r="U14" i="226"/>
  <c r="U34" i="226"/>
  <c r="U25" i="226"/>
  <c r="U12" i="226"/>
  <c r="U31" i="226"/>
  <c r="U36" i="226"/>
  <c r="U19" i="226"/>
  <c r="U21" i="226"/>
  <c r="U18" i="226"/>
  <c r="U33" i="226"/>
  <c r="U27" i="226"/>
  <c r="U13" i="226"/>
  <c r="U17" i="226"/>
  <c r="U20" i="226"/>
  <c r="U30" i="226"/>
  <c r="U24" i="226"/>
  <c r="U15" i="226"/>
  <c r="U26" i="226"/>
  <c r="U15" i="13"/>
  <c r="A16" i="226" l="1"/>
  <c r="B17" i="226"/>
  <c r="B12" i="13"/>
  <c r="A11" i="13"/>
  <c r="B12" i="187"/>
  <c r="A11" i="187"/>
  <c r="V34" i="226"/>
  <c r="V18" i="226"/>
  <c r="V17" i="226"/>
  <c r="V32" i="226"/>
  <c r="V29" i="226"/>
  <c r="V20" i="226"/>
  <c r="V26" i="226"/>
  <c r="V24" i="226"/>
  <c r="V14" i="226"/>
  <c r="V15" i="226"/>
  <c r="V36" i="226"/>
  <c r="V27" i="226"/>
  <c r="V30" i="226"/>
  <c r="V12" i="226"/>
  <c r="V31" i="226"/>
  <c r="V33" i="226"/>
  <c r="V16" i="226"/>
  <c r="V21" i="226"/>
  <c r="V19" i="226"/>
  <c r="V25" i="226"/>
  <c r="V13" i="226"/>
  <c r="B18" i="226" l="1"/>
  <c r="A17" i="226"/>
  <c r="A12" i="13"/>
  <c r="B13" i="13"/>
  <c r="A12" i="187"/>
  <c r="B13" i="187"/>
  <c r="A18" i="226" l="1"/>
  <c r="B19" i="226"/>
  <c r="B14" i="13"/>
  <c r="A13" i="13"/>
  <c r="A13" i="187"/>
  <c r="B14" i="187"/>
  <c r="A19" i="226" l="1"/>
  <c r="B20" i="226"/>
  <c r="B15" i="13"/>
  <c r="A14" i="13"/>
  <c r="B15" i="187"/>
  <c r="A14" i="187"/>
  <c r="A20" i="226" l="1"/>
  <c r="B21" i="226"/>
  <c r="A15" i="13"/>
  <c r="B16" i="13"/>
  <c r="A15" i="187"/>
  <c r="B16" i="187"/>
  <c r="B22" i="226" l="1"/>
  <c r="A21" i="226"/>
  <c r="B17" i="13"/>
  <c r="A16" i="13"/>
  <c r="B17" i="187"/>
  <c r="A16" i="187"/>
  <c r="A22" i="226" l="1"/>
  <c r="B23" i="226"/>
  <c r="A17" i="13"/>
  <c r="B18" i="13"/>
  <c r="A17" i="187"/>
  <c r="B18" i="187"/>
  <c r="A23" i="226" l="1"/>
  <c r="B24" i="226"/>
  <c r="A18" i="13"/>
  <c r="B19" i="13"/>
  <c r="B19" i="187"/>
  <c r="A18" i="187"/>
  <c r="A24" i="226" l="1"/>
  <c r="B25" i="226"/>
  <c r="B20" i="13"/>
  <c r="A19" i="13"/>
  <c r="A19" i="187"/>
  <c r="B20" i="187"/>
  <c r="A25" i="226" l="1"/>
  <c r="B26" i="226"/>
  <c r="A20" i="13"/>
  <c r="B21" i="13"/>
  <c r="A20" i="187"/>
  <c r="B21" i="187"/>
  <c r="A26" i="226" l="1"/>
  <c r="B27" i="226"/>
  <c r="A21" i="13"/>
  <c r="B22" i="13"/>
  <c r="B22" i="187"/>
  <c r="A21" i="187"/>
  <c r="A27" i="226" l="1"/>
  <c r="B28" i="226"/>
  <c r="B23" i="13"/>
  <c r="A22" i="13"/>
  <c r="A22" i="187"/>
  <c r="B23" i="187"/>
  <c r="A28" i="226" l="1"/>
  <c r="B29" i="226"/>
  <c r="A23" i="13"/>
  <c r="B24" i="13"/>
  <c r="A23" i="187"/>
  <c r="B24" i="187"/>
  <c r="A29" i="226" l="1"/>
  <c r="B30" i="226"/>
  <c r="B25" i="13"/>
  <c r="A24" i="13"/>
  <c r="A24" i="187"/>
  <c r="B25" i="187"/>
  <c r="A30" i="226" l="1"/>
  <c r="B31" i="226"/>
  <c r="B26" i="13"/>
  <c r="A25" i="13"/>
  <c r="B26" i="187"/>
  <c r="A25" i="187"/>
  <c r="A31" i="226" l="1"/>
  <c r="B32" i="226"/>
  <c r="A26" i="13"/>
  <c r="B27" i="13"/>
  <c r="A26" i="187"/>
  <c r="B27" i="187"/>
  <c r="A32" i="226" l="1"/>
  <c r="B33" i="226"/>
  <c r="B28" i="13"/>
  <c r="A27" i="13"/>
  <c r="A27" i="187"/>
  <c r="B28" i="187"/>
  <c r="A33" i="226" l="1"/>
  <c r="B34" i="226"/>
  <c r="B29" i="13"/>
  <c r="A28" i="13"/>
  <c r="A28" i="187"/>
  <c r="B29" i="187"/>
  <c r="A34" i="226" l="1"/>
  <c r="B35" i="226"/>
  <c r="B30" i="13"/>
  <c r="A29" i="13"/>
  <c r="B30" i="187"/>
  <c r="A29" i="187"/>
  <c r="A35" i="226" l="1"/>
  <c r="B36" i="226"/>
  <c r="B31" i="13"/>
  <c r="A30" i="13"/>
  <c r="A30" i="187"/>
  <c r="B31" i="187"/>
  <c r="A36" i="226" l="1"/>
  <c r="B37" i="226"/>
  <c r="A31" i="13"/>
  <c r="B32" i="13"/>
  <c r="A31" i="187"/>
  <c r="B32" i="187"/>
  <c r="A37" i="226" l="1"/>
  <c r="B38" i="226"/>
  <c r="B33" i="13"/>
  <c r="A32" i="13"/>
  <c r="A32" i="187"/>
  <c r="B33" i="187"/>
  <c r="B39" i="226" l="1"/>
  <c r="A38" i="226"/>
  <c r="A33" i="13"/>
  <c r="B34" i="13"/>
  <c r="B34" i="187"/>
  <c r="A33" i="187"/>
  <c r="A39" i="226" l="1"/>
  <c r="B40" i="226"/>
  <c r="A34" i="13"/>
  <c r="B35" i="13"/>
  <c r="A34" i="187"/>
  <c r="B35" i="187"/>
  <c r="A40" i="226" l="1"/>
  <c r="B41" i="226"/>
  <c r="B36" i="13"/>
  <c r="A35" i="13"/>
  <c r="A35" i="187"/>
  <c r="B36" i="187"/>
  <c r="A41" i="226" l="1"/>
  <c r="A36" i="13"/>
  <c r="B37" i="13"/>
  <c r="A36" i="187"/>
  <c r="B37" i="187"/>
  <c r="F1" i="226" l="1"/>
  <c r="B1" i="226"/>
  <c r="D1" i="226"/>
  <c r="A37" i="13"/>
  <c r="B38" i="13"/>
  <c r="B38" i="187"/>
  <c r="A37" i="187"/>
  <c r="AG3" i="110"/>
  <c r="O3" i="110"/>
  <c r="R3" i="110"/>
  <c r="T11" i="226"/>
  <c r="Y3" i="110"/>
  <c r="AB10" i="110"/>
  <c r="Q10" i="110"/>
  <c r="K3" i="110"/>
  <c r="L3" i="110"/>
  <c r="AF3" i="110"/>
  <c r="N10" i="110"/>
  <c r="AA9" i="110"/>
  <c r="X9" i="110"/>
  <c r="W10" i="110"/>
  <c r="J3" i="110"/>
  <c r="AG9" i="110"/>
  <c r="AE9" i="110"/>
  <c r="U10" i="110"/>
  <c r="AE10" i="110"/>
  <c r="AD10" i="110"/>
  <c r="V10" i="110"/>
  <c r="T35" i="226"/>
  <c r="G3" i="110"/>
  <c r="V3" i="110"/>
  <c r="T28" i="226"/>
  <c r="U3" i="110"/>
  <c r="AE3" i="110"/>
  <c r="Z10" i="110"/>
  <c r="I10" i="110"/>
  <c r="X3" i="110"/>
  <c r="U9" i="110"/>
  <c r="S3" i="110"/>
  <c r="J9" i="110"/>
  <c r="AB3" i="110"/>
  <c r="P9" i="110"/>
  <c r="T3" i="110"/>
  <c r="J10" i="110"/>
  <c r="R11" i="226"/>
  <c r="P10" i="110"/>
  <c r="Q3" i="110"/>
  <c r="R10" i="110"/>
  <c r="V9" i="110"/>
  <c r="AA3" i="110"/>
  <c r="L9" i="110"/>
  <c r="O10" i="110"/>
  <c r="Z3" i="110"/>
  <c r="AC10" i="110"/>
  <c r="AA10" i="110"/>
  <c r="I9" i="110"/>
  <c r="M10" i="110"/>
  <c r="W9" i="110"/>
  <c r="N3" i="110"/>
  <c r="Q9" i="110"/>
  <c r="L10" i="110"/>
  <c r="AB9" i="110"/>
  <c r="X10" i="110"/>
  <c r="AH3" i="110"/>
  <c r="I3" i="110"/>
  <c r="W3" i="110"/>
  <c r="AC9" i="110"/>
  <c r="AC3" i="110"/>
  <c r="M3" i="110"/>
  <c r="AG10" i="110"/>
  <c r="T23" i="226"/>
  <c r="Z9" i="110"/>
  <c r="AD9" i="110"/>
  <c r="K9" i="110"/>
  <c r="AD3" i="110"/>
  <c r="K10" i="110"/>
  <c r="H3" i="110"/>
  <c r="O9" i="110"/>
  <c r="N9" i="110"/>
  <c r="P3" i="110"/>
  <c r="R9" i="110"/>
  <c r="M9" i="110"/>
  <c r="B39" i="13" l="1"/>
  <c r="A38" i="13"/>
  <c r="B39" i="187"/>
  <c r="A38" i="187"/>
  <c r="AJ3" i="110"/>
  <c r="U23" i="226"/>
  <c r="Y9" i="110"/>
  <c r="R10" i="226"/>
  <c r="U28" i="226"/>
  <c r="AL3" i="110"/>
  <c r="U11" i="226"/>
  <c r="T9" i="110"/>
  <c r="AF9" i="110"/>
  <c r="U35" i="226"/>
  <c r="T10" i="226"/>
  <c r="T22" i="226"/>
  <c r="H9" i="110"/>
  <c r="AN3" i="110" l="1"/>
  <c r="B40" i="13"/>
  <c r="A39" i="13"/>
  <c r="A39" i="187"/>
  <c r="B40" i="187"/>
  <c r="S9" i="110"/>
  <c r="U10" i="226"/>
  <c r="V28" i="226"/>
  <c r="V11" i="226"/>
  <c r="G9" i="110"/>
  <c r="V23" i="226"/>
  <c r="U22" i="226"/>
  <c r="T37" i="226"/>
  <c r="T39" i="226" l="1"/>
  <c r="B41" i="13"/>
  <c r="A40" i="13"/>
  <c r="A40" i="187"/>
  <c r="B41" i="187"/>
  <c r="V35" i="226"/>
  <c r="T10" i="110"/>
  <c r="V10" i="226"/>
  <c r="H10" i="110"/>
  <c r="Y10" i="110"/>
  <c r="U37" i="226"/>
  <c r="V22" i="226"/>
  <c r="U39" i="226"/>
  <c r="AH9" i="110"/>
  <c r="AJ9" i="110"/>
  <c r="T41" i="226"/>
  <c r="A41" i="13" l="1"/>
  <c r="T7" i="226"/>
  <c r="A41" i="187"/>
  <c r="G10" i="110"/>
  <c r="U7" i="226"/>
  <c r="AF10" i="110"/>
  <c r="S10" i="110"/>
  <c r="V39" i="226"/>
  <c r="V37" i="226"/>
  <c r="U41" i="226"/>
  <c r="AL9" i="110"/>
  <c r="R11" i="13"/>
  <c r="F1" i="13" l="1"/>
  <c r="D1" i="13"/>
  <c r="B1" i="13"/>
  <c r="F1" i="187"/>
  <c r="D1" i="187"/>
  <c r="T23" i="13"/>
  <c r="R10" i="13"/>
  <c r="V7" i="226"/>
  <c r="T35" i="187"/>
  <c r="T23" i="187"/>
  <c r="T28" i="13"/>
  <c r="R11" i="187"/>
  <c r="AJ10" i="110"/>
  <c r="T28" i="187"/>
  <c r="T11" i="187"/>
  <c r="V41" i="226"/>
  <c r="T11" i="13"/>
  <c r="T35" i="13"/>
  <c r="AH10" i="110"/>
  <c r="U11" i="13"/>
  <c r="T10" i="13"/>
  <c r="AN5" i="110" l="1"/>
  <c r="B12" i="11"/>
  <c r="R10" i="187"/>
  <c r="U28" i="187"/>
  <c r="T10" i="187"/>
  <c r="U11" i="187"/>
  <c r="U23" i="187"/>
  <c r="T22" i="13"/>
  <c r="U23" i="13"/>
  <c r="AL10" i="110"/>
  <c r="U35" i="187"/>
  <c r="T22" i="187"/>
  <c r="U10" i="13"/>
  <c r="U28" i="13"/>
  <c r="U35" i="13"/>
  <c r="AN2" i="110" l="1"/>
  <c r="AN9" i="110" s="1"/>
  <c r="AN10" i="110"/>
  <c r="K3" i="33" s="1"/>
  <c r="D5" i="34"/>
  <c r="E5" i="34" s="1"/>
  <c r="U22" i="13"/>
  <c r="D4" i="15"/>
  <c r="E7" i="144"/>
  <c r="T37" i="13"/>
  <c r="U10" i="187"/>
  <c r="E8" i="144"/>
  <c r="B13" i="11"/>
  <c r="U22" i="187"/>
  <c r="T37" i="187"/>
  <c r="U37" i="13"/>
  <c r="T39" i="13" l="1"/>
  <c r="D3" i="15"/>
  <c r="E1" i="15"/>
  <c r="B14" i="11"/>
  <c r="D5" i="15"/>
  <c r="E5" i="15" s="1"/>
  <c r="T39" i="187"/>
  <c r="F7" i="15"/>
  <c r="E8" i="15"/>
  <c r="F8" i="15"/>
  <c r="T41" i="13"/>
  <c r="U37" i="187"/>
  <c r="F8" i="144"/>
  <c r="T41" i="187"/>
  <c r="U39" i="187"/>
  <c r="F7" i="144"/>
  <c r="U41" i="187"/>
  <c r="E7" i="34"/>
  <c r="U39" i="13"/>
  <c r="T7" i="13" l="1"/>
  <c r="T7" i="187"/>
  <c r="E7" i="15"/>
  <c r="U41" i="13"/>
  <c r="E8" i="34"/>
  <c r="U7" i="187"/>
  <c r="U7" i="13"/>
  <c r="F7" i="34"/>
  <c r="F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MATHELOT Frederic (EACEA-EXT)</author>
  </authors>
  <commentList>
    <comment ref="B3" authorId="0" shapeId="0" xr:uid="{00000000-0006-0000-0600-000001000000}">
      <text>
        <r>
          <rPr>
            <b/>
            <sz val="9"/>
            <color indexed="81"/>
            <rFont val="Tahoma"/>
            <family val="2"/>
          </rPr>
          <t>MATHELOT Frederic (EACEA-EXT):</t>
        </r>
        <r>
          <rPr>
            <sz val="9"/>
            <color indexed="81"/>
            <rFont val="Tahoma"/>
            <family val="2"/>
          </rPr>
          <t xml:space="preserve">
1st Valid Cell</t>
        </r>
      </text>
    </comment>
    <comment ref="C3" authorId="0" shapeId="0" xr:uid="{00000000-0006-0000-0600-000002000000}">
      <text>
        <r>
          <rPr>
            <b/>
            <sz val="9"/>
            <color indexed="81"/>
            <rFont val="Tahoma"/>
            <family val="2"/>
          </rPr>
          <t>MATHELOT Frederic (EACEA-EXT):</t>
        </r>
        <r>
          <rPr>
            <sz val="9"/>
            <color indexed="81"/>
            <rFont val="Tahoma"/>
            <family val="2"/>
          </rPr>
          <t xml:space="preserve">
Last Row</t>
        </r>
      </text>
    </comment>
    <comment ref="D3" authorId="0" shapeId="0" xr:uid="{00000000-0006-0000-0600-000003000000}">
      <text>
        <r>
          <rPr>
            <b/>
            <sz val="9"/>
            <color indexed="81"/>
            <rFont val="Tahoma"/>
            <family val="2"/>
          </rPr>
          <t>MATHELOT Frederic (EACEA-EXT):</t>
        </r>
        <r>
          <rPr>
            <sz val="9"/>
            <color indexed="81"/>
            <rFont val="Tahoma"/>
            <family val="2"/>
          </rPr>
          <t xml:space="preserve">
Last Col</t>
        </r>
      </text>
    </comment>
    <comment ref="E3" authorId="0" shapeId="0" xr:uid="{00000000-0006-0000-0600-000004000000}">
      <text>
        <r>
          <rPr>
            <b/>
            <sz val="9"/>
            <color indexed="81"/>
            <rFont val="Tahoma"/>
            <family val="2"/>
          </rPr>
          <t>MATHELOT Frederic (EACEA-EXT):</t>
        </r>
        <r>
          <rPr>
            <sz val="9"/>
            <color indexed="81"/>
            <rFont val="Tahoma"/>
            <family val="2"/>
          </rPr>
          <t xml:space="preserve">
First Valid Row</t>
        </r>
      </text>
    </comment>
    <comment ref="D5" authorId="0" shapeId="0" xr:uid="{00000000-0006-0000-0600-000005000000}">
      <text>
        <r>
          <rPr>
            <b/>
            <sz val="9"/>
            <color indexed="81"/>
            <rFont val="Tahoma"/>
            <family val="2"/>
          </rPr>
          <t xml:space="preserve">Please, fill in column Requested EU Contribution in sheet Proposal Budget.
Thank you.
</t>
        </r>
        <r>
          <rPr>
            <sz val="9"/>
            <color indexed="81"/>
            <rFont val="Tahoma"/>
            <family val="2"/>
          </rPr>
          <t xml:space="preserve">If the cell is RED then this amount is wrong.
Please check in sheet Proposal 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MATHELOT Frederic (EACEA-EXT)</author>
  </authors>
  <commentList>
    <comment ref="B3" authorId="0" shapeId="0" xr:uid="{00000000-0006-0000-0800-000001000000}">
      <text>
        <r>
          <rPr>
            <b/>
            <sz val="9"/>
            <color indexed="81"/>
            <rFont val="Tahoma"/>
            <family val="2"/>
          </rPr>
          <t>MATHELOT Frederic (EACEA-EXT):</t>
        </r>
        <r>
          <rPr>
            <sz val="9"/>
            <color indexed="81"/>
            <rFont val="Tahoma"/>
            <family val="2"/>
          </rPr>
          <t xml:space="preserve">
1st Valid Cell</t>
        </r>
      </text>
    </comment>
    <comment ref="C3" authorId="0" shapeId="0" xr:uid="{00000000-0006-0000-0800-000002000000}">
      <text>
        <r>
          <rPr>
            <b/>
            <sz val="9"/>
            <color indexed="81"/>
            <rFont val="Tahoma"/>
            <family val="2"/>
          </rPr>
          <t>MATHELOT Frederic (EACEA-EXT):</t>
        </r>
        <r>
          <rPr>
            <sz val="9"/>
            <color indexed="81"/>
            <rFont val="Tahoma"/>
            <family val="2"/>
          </rPr>
          <t xml:space="preserve">
Last Row</t>
        </r>
      </text>
    </comment>
    <comment ref="D3" authorId="0" shapeId="0" xr:uid="{00000000-0006-0000-0800-000003000000}">
      <text>
        <r>
          <rPr>
            <b/>
            <sz val="9"/>
            <color indexed="81"/>
            <rFont val="Tahoma"/>
            <family val="2"/>
          </rPr>
          <t>MATHELOT Frederic (EACEA-EXT):</t>
        </r>
        <r>
          <rPr>
            <sz val="9"/>
            <color indexed="81"/>
            <rFont val="Tahoma"/>
            <family val="2"/>
          </rPr>
          <t xml:space="preserve">
Last Col</t>
        </r>
      </text>
    </comment>
    <comment ref="E3" authorId="0" shapeId="0" xr:uid="{00000000-0006-0000-0800-000004000000}">
      <text>
        <r>
          <rPr>
            <b/>
            <sz val="9"/>
            <color indexed="81"/>
            <rFont val="Tahoma"/>
            <family val="2"/>
          </rPr>
          <t>MATHELOT Frederic (EACEA-EXT):</t>
        </r>
        <r>
          <rPr>
            <sz val="9"/>
            <color indexed="81"/>
            <rFont val="Tahoma"/>
            <family val="2"/>
          </rPr>
          <t xml:space="preserve">
First Valid Row</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MATHELOT Frederic (EACEA-EXT)</author>
  </authors>
  <commentList>
    <comment ref="B3" authorId="0" shapeId="0" xr:uid="{00000000-0006-0000-0A00-000001000000}">
      <text>
        <r>
          <rPr>
            <b/>
            <sz val="9"/>
            <color indexed="81"/>
            <rFont val="Tahoma"/>
            <family val="2"/>
          </rPr>
          <t>MATHELOT Frederic (EACEA-EXT):</t>
        </r>
        <r>
          <rPr>
            <sz val="9"/>
            <color indexed="81"/>
            <rFont val="Tahoma"/>
            <family val="2"/>
          </rPr>
          <t xml:space="preserve">
1st Valid Cell</t>
        </r>
      </text>
    </comment>
    <comment ref="C3" authorId="0" shapeId="0" xr:uid="{00000000-0006-0000-0A00-000002000000}">
      <text>
        <r>
          <rPr>
            <b/>
            <sz val="9"/>
            <color indexed="81"/>
            <rFont val="Tahoma"/>
            <family val="2"/>
          </rPr>
          <t>MATHELOT Frederic (EACEA-EXT):</t>
        </r>
        <r>
          <rPr>
            <sz val="9"/>
            <color indexed="81"/>
            <rFont val="Tahoma"/>
            <family val="2"/>
          </rPr>
          <t xml:space="preserve">
Last Row</t>
        </r>
      </text>
    </comment>
    <comment ref="D3" authorId="0" shapeId="0" xr:uid="{00000000-0006-0000-0A00-000003000000}">
      <text>
        <r>
          <rPr>
            <b/>
            <sz val="9"/>
            <color indexed="81"/>
            <rFont val="Tahoma"/>
            <family val="2"/>
          </rPr>
          <t>MATHELOT Frederic (EACEA-EXT):</t>
        </r>
        <r>
          <rPr>
            <sz val="9"/>
            <color indexed="81"/>
            <rFont val="Tahoma"/>
            <family val="2"/>
          </rPr>
          <t xml:space="preserve">
Last Col</t>
        </r>
      </text>
    </comment>
    <comment ref="E3" authorId="0" shapeId="0" xr:uid="{00000000-0006-0000-0A00-000004000000}">
      <text>
        <r>
          <rPr>
            <b/>
            <sz val="9"/>
            <color indexed="81"/>
            <rFont val="Tahoma"/>
            <family val="2"/>
          </rPr>
          <t>MATHELOT Frederic (EACEA-EXT):</t>
        </r>
        <r>
          <rPr>
            <sz val="9"/>
            <color indexed="81"/>
            <rFont val="Tahoma"/>
            <family val="2"/>
          </rPr>
          <t xml:space="preserve">
First Valid Row</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VAN MILEGHEM Theo (RTD)</author>
  </authors>
  <commentList>
    <comment ref="G3" authorId="0" shapeId="0" xr:uid="{00000000-0006-0000-0B00-000001000000}">
      <text>
        <r>
          <rPr>
            <b/>
            <sz val="9"/>
            <color indexed="81"/>
            <rFont val="Tahoma"/>
            <family val="2"/>
          </rPr>
          <t>DG RTD :</t>
        </r>
        <r>
          <rPr>
            <sz val="9"/>
            <color indexed="81"/>
            <rFont val="Tahoma"/>
            <family val="2"/>
          </rPr>
          <t xml:space="preserve">
- If you have the equipment already :
real DATE of purchase.
- If you plan to buy it give the DATE when you will buy it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MATHELOT Frederic (EACEA-EXT)</author>
  </authors>
  <commentList>
    <comment ref="A3" authorId="0" shapeId="0" xr:uid="{00000000-0006-0000-0D00-000001000000}">
      <text>
        <r>
          <rPr>
            <b/>
            <sz val="9"/>
            <color indexed="81"/>
            <rFont val="Tahoma"/>
            <charset val="1"/>
          </rPr>
          <t>DOUBLE-CLICK to update the date of version and the build :-)</t>
        </r>
      </text>
    </comment>
    <comment ref="B12" authorId="0" shapeId="0" xr:uid="{00000000-0006-0000-0D00-000002000000}">
      <text>
        <r>
          <rPr>
            <b/>
            <sz val="9"/>
            <color indexed="81"/>
            <rFont val="Tahoma"/>
            <family val="2"/>
          </rPr>
          <t>MATHELOT Frederic (EACEA-EXT):</t>
        </r>
        <r>
          <rPr>
            <sz val="9"/>
            <color indexed="81"/>
            <rFont val="Tahoma"/>
            <family val="2"/>
          </rPr>
          <t xml:space="preserve">
=INDIRECT("EGR!" &amp; ADDRESS(EGR!C3;EGR!D3);TRUE)</t>
        </r>
      </text>
    </comment>
  </commentList>
</comments>
</file>

<file path=xl/sharedStrings.xml><?xml version="1.0" encoding="utf-8"?>
<sst xmlns="http://schemas.openxmlformats.org/spreadsheetml/2006/main" count="1935" uniqueCount="976">
  <si>
    <t>XXXX</t>
  </si>
  <si>
    <t>ANNEX 1 to Part B
Detailed Estimation of Costs for Lump Sums</t>
  </si>
  <si>
    <t>Instructions</t>
  </si>
  <si>
    <t xml:space="preserve">This workbook for Lump Sum calculation must be uploaded in the Submission system as a mandatory document in annex to the application.  
Please note that if you do not upload the fully completed Excel workbook as an annex, the application cannot be submitted (the system will not allow you to submit).
</t>
  </si>
  <si>
    <t xml:space="preserve">According to the Lump sum scheme, the lump sum for a Work Package (WP) will normally be paid only when the entire Work Package has been completed. Please take this into consideration while structuring your proposal. Work Packages should be designed in a way that enables the evaluator to clearly identify whether the action has been completed.
</t>
  </si>
  <si>
    <t xml:space="preserve">We recommend using Excel 2010 or more recent.
</t>
  </si>
  <si>
    <t xml:space="preserve">The only currency used in this worksheet is EURO.
</t>
  </si>
  <si>
    <r>
      <t xml:space="preserve">The first thing you need to do is to </t>
    </r>
    <r>
      <rPr>
        <b/>
        <sz val="11"/>
        <color theme="1"/>
        <rFont val="Calibri"/>
        <family val="2"/>
        <scheme val="minor"/>
      </rPr>
      <t>set the relevant Maximum Grant Amount  (in row 34 of this sheet), and the maximum co-financing rate (in row 35, both in column E) applicable for the call.</t>
    </r>
    <r>
      <rPr>
        <sz val="11"/>
        <color theme="1"/>
        <rFont val="Calibri"/>
        <family val="2"/>
        <scheme val="minor"/>
      </rPr>
      <t xml:space="preserve"> 
This data can be found on the Portal under Topic Conditions and in the Call document.
</t>
    </r>
  </si>
  <si>
    <r>
      <t xml:space="preserve">You then have to fill in </t>
    </r>
    <r>
      <rPr>
        <b/>
        <sz val="11"/>
        <color theme="1"/>
        <rFont val="Calibri"/>
        <family val="2"/>
        <scheme val="minor"/>
      </rPr>
      <t>only</t>
    </r>
    <r>
      <rPr>
        <sz val="11"/>
        <color theme="1"/>
        <rFont val="Calibri"/>
        <family val="2"/>
        <scheme val="minor"/>
      </rPr>
      <t xml:space="preserve"> the following sheets: ‘Beneficiaries List' – ‘Work Package list’ – ‘BE XXX’ (one sheet per Participating Organisation) – ‘Depreciation costs’ (if your budget includes the purchase of equipment).
The final tab "Any comments" must be used to provide key information required for a full evaluation of your detailed budget (see point 18 below).
</t>
    </r>
  </si>
  <si>
    <r>
      <t>You first need to start filling in the sheet 'Beneficiaries list' where you are asked to enter all participants in the project including any Affiliated Entities.
To add beneficiaries, please double-click on '</t>
    </r>
    <r>
      <rPr>
        <b/>
        <sz val="11"/>
        <color theme="1"/>
        <rFont val="Calibri"/>
        <family val="2"/>
        <scheme val="minor"/>
      </rPr>
      <t>Add a Beneficiary</t>
    </r>
    <r>
      <rPr>
        <sz val="11"/>
        <color theme="1"/>
        <rFont val="Calibri"/>
        <family val="2"/>
        <scheme val="minor"/>
      </rPr>
      <t>'; to add an affiliated entity, please, double-click on '</t>
    </r>
    <r>
      <rPr>
        <b/>
        <sz val="11"/>
        <color theme="1"/>
        <rFont val="Calibri"/>
        <family val="2"/>
        <scheme val="minor"/>
      </rPr>
      <t>Add an Affiliated Entity</t>
    </r>
    <r>
      <rPr>
        <sz val="11"/>
        <color theme="1"/>
        <rFont val="Calibri"/>
        <family val="2"/>
        <scheme val="minor"/>
      </rPr>
      <t xml:space="preserve">'.
</t>
    </r>
    <r>
      <rPr>
        <i/>
        <sz val="11"/>
        <color theme="1"/>
        <rFont val="Calibri"/>
        <family val="2"/>
        <scheme val="minor"/>
      </rPr>
      <t>NOTE: the costs of Associated Partners cannot appear in any part of this budget.</t>
    </r>
    <r>
      <rPr>
        <sz val="11"/>
        <color theme="1"/>
        <rFont val="Calibri"/>
        <family val="2"/>
        <scheme val="minor"/>
      </rPr>
      <t xml:space="preserve">
</t>
    </r>
  </si>
  <si>
    <r>
      <t>Then you can fill in the sheet 'Work Packages list', where you are asked to enter all the Work Packages.
To add a work package, please double-click on '</t>
    </r>
    <r>
      <rPr>
        <b/>
        <sz val="11"/>
        <color theme="1"/>
        <rFont val="Calibri"/>
        <family val="2"/>
        <scheme val="minor"/>
      </rPr>
      <t>Add a Work Package</t>
    </r>
    <r>
      <rPr>
        <sz val="11"/>
        <color theme="1"/>
        <rFont val="Calibri"/>
        <family val="2"/>
        <scheme val="minor"/>
      </rPr>
      <t xml:space="preserve">'.
</t>
    </r>
  </si>
  <si>
    <r>
      <t>Once you have completed the ‘Beneficiaries List' and ‘Work Package list’ sheets, or each time you add or remove a beneficiary or a work-package, you must double-click on one of the “</t>
    </r>
    <r>
      <rPr>
        <b/>
        <sz val="11"/>
        <color theme="1"/>
        <rFont val="Calibri"/>
        <family val="2"/>
        <scheme val="minor"/>
      </rPr>
      <t>Apply changes</t>
    </r>
    <r>
      <rPr>
        <sz val="11"/>
        <color theme="1"/>
        <rFont val="Calibri"/>
        <family val="2"/>
        <scheme val="minor"/>
      </rPr>
      <t xml:space="preserve">” buttons to generate the related sheets in the Excel workbook.
At this stage your spreadsheet is ready to be edited Beneficiary by Beneficiary  (BE XXX) for all the workpackages concerned.
You are requested to enter for each Beneficiary Spreadsheet, all the related costs of each WorkPackage.
</t>
    </r>
  </si>
  <si>
    <r>
      <t xml:space="preserve">You have to complete a ‘BE XXX’ sheet per Beneficiary. This sheet includes separate sections for the various costs categories for each Work Package of the project.
Complete only the </t>
    </r>
    <r>
      <rPr>
        <b/>
        <sz val="11"/>
        <color theme="1"/>
        <rFont val="Calibri"/>
        <family val="2"/>
        <scheme val="minor"/>
      </rPr>
      <t>number of units</t>
    </r>
    <r>
      <rPr>
        <sz val="11"/>
        <color theme="1"/>
        <rFont val="Calibri"/>
        <family val="2"/>
        <scheme val="minor"/>
      </rPr>
      <t xml:space="preserve"> and the </t>
    </r>
    <r>
      <rPr>
        <b/>
        <sz val="11"/>
        <color theme="1"/>
        <rFont val="Calibri"/>
        <family val="2"/>
        <scheme val="minor"/>
      </rPr>
      <t>cost per unit</t>
    </r>
    <r>
      <rPr>
        <sz val="11"/>
        <color theme="1"/>
        <rFont val="Calibri"/>
        <family val="2"/>
        <scheme val="minor"/>
      </rPr>
      <t xml:space="preserve"> for each cost category. The total cost per cost category will be automatically calculated.
If the Beneficiary does not contribute to a specific WP or cost category, then leave it blank.
</t>
    </r>
  </si>
  <si>
    <t>You have to estimate the eligible costs of your proposal using the same methodology as if these costs were declared under an actual cost-based grant agreement. Make sure the budget table is consistent with the work packages described in application form part B.
For additional information, please refer to the Annotated Model Grant Agreement.</t>
  </si>
  <si>
    <t>Annotaded Grant Agreement in Reference-documents section of Erasmus</t>
  </si>
  <si>
    <r>
      <t>In each ‘BE XXX’ sheet, for section “</t>
    </r>
    <r>
      <rPr>
        <b/>
        <sz val="11"/>
        <color theme="1"/>
        <rFont val="Calibri"/>
        <family val="2"/>
        <scheme val="minor"/>
      </rPr>
      <t>A. DIRECT PERSONNEL COSTS</t>
    </r>
    <r>
      <rPr>
        <sz val="11"/>
        <color theme="1"/>
        <rFont val="Calibri"/>
        <family val="2"/>
        <scheme val="minor"/>
      </rPr>
      <t xml:space="preserve">”, you have to encode your costs using the following unit: 1 unit is 1 person-month
You can customize the categories of Employees that correspond to your organisation in rows    45 to 49    below.
</t>
    </r>
  </si>
  <si>
    <r>
      <t>In each ‘BE XXX’ sheet, for section '</t>
    </r>
    <r>
      <rPr>
        <b/>
        <sz val="11"/>
        <color theme="1"/>
        <rFont val="Calibri"/>
        <family val="2"/>
        <scheme val="minor"/>
      </rPr>
      <t>C2. Equipment'</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 use the ‘Depreciation costs’ sheet as a tool to calculate the depreciation costs to be charged for the whole duration of the project.
This amount is </t>
    </r>
    <r>
      <rPr>
        <b/>
        <sz val="11"/>
        <color theme="1"/>
        <rFont val="Calibri"/>
        <family val="2"/>
        <scheme val="minor"/>
      </rPr>
      <t>NOT</t>
    </r>
    <r>
      <rPr>
        <sz val="11"/>
        <color theme="1"/>
        <rFont val="Calibri"/>
        <family val="2"/>
        <scheme val="minor"/>
      </rPr>
      <t xml:space="preserve"> automatically transferred to the respective ‘BE XXX’ sheet. You have to add manually the depreciation costs in the dedicated section of the ‘BE XXX’ sheet. If you have several items in the ‘Depreciation costs’ sheet for one single section (same Beneficiary, same Work Package and same “Resource type”), you must add only the total of these items to the relevant cell in the ‘BE XXX’ sheet.
</t>
    </r>
  </si>
  <si>
    <r>
      <rPr>
        <b/>
        <sz val="11"/>
        <color theme="1"/>
        <rFont val="Calibri"/>
        <family val="2"/>
        <scheme val="minor"/>
      </rPr>
      <t>Indirect costs</t>
    </r>
    <r>
      <rPr>
        <sz val="11"/>
        <color theme="1"/>
        <rFont val="Calibri"/>
        <family val="2"/>
        <scheme val="minor"/>
      </rPr>
      <t xml:space="preserve"> will be calculated automatically in each 'BE XXX' sheet.
</t>
    </r>
  </si>
  <si>
    <t>The summary tables ‘BE-WP Overview’, 'Estim costs of the project’, ‘Proposal Budget’, and ‘BE-WP Person Months' will be produced automatically.</t>
  </si>
  <si>
    <r>
      <t>The amount calculated in the</t>
    </r>
    <r>
      <rPr>
        <b/>
        <sz val="11"/>
        <color theme="1"/>
        <rFont val="Calibri"/>
        <family val="2"/>
        <scheme val="minor"/>
      </rPr>
      <t xml:space="preserve"> 'BE-WP Overview'</t>
    </r>
    <r>
      <rPr>
        <sz val="11"/>
        <color theme="1"/>
        <rFont val="Calibri"/>
        <family val="2"/>
        <scheme val="minor"/>
      </rPr>
      <t xml:space="preserve"> sheet of this Excel workbook under the heading 'Max TOTAL EU Contribution' </t>
    </r>
    <r>
      <rPr>
        <b/>
        <u/>
        <sz val="11"/>
        <color theme="1"/>
        <rFont val="Calibri"/>
        <family val="2"/>
        <scheme val="minor"/>
      </rPr>
      <t xml:space="preserve">must be copied exactly </t>
    </r>
    <r>
      <rPr>
        <sz val="11"/>
        <color theme="1"/>
        <rFont val="Calibri"/>
        <family val="2"/>
        <scheme val="minor"/>
      </rPr>
      <t xml:space="preserve">          into the Requested Grant Amount in the “Section 3 - Budget”, of</t>
    </r>
    <r>
      <rPr>
        <u/>
        <sz val="11"/>
        <color theme="1"/>
        <rFont val="Calibri"/>
        <family val="2"/>
        <scheme val="minor"/>
      </rPr>
      <t xml:space="preserve"> the application form</t>
    </r>
    <r>
      <rPr>
        <sz val="11"/>
        <color theme="1"/>
        <rFont val="Calibri"/>
        <family val="2"/>
        <scheme val="minor"/>
      </rPr>
      <t xml:space="preserve">.
</t>
    </r>
  </si>
  <si>
    <r>
      <t>The ‘</t>
    </r>
    <r>
      <rPr>
        <b/>
        <sz val="11"/>
        <color theme="1"/>
        <rFont val="Calibri"/>
        <family val="2"/>
        <scheme val="minor"/>
      </rPr>
      <t>Estim costs of the project</t>
    </r>
    <r>
      <rPr>
        <sz val="11"/>
        <color theme="1"/>
        <rFont val="Calibri"/>
        <family val="2"/>
        <scheme val="minor"/>
      </rPr>
      <t xml:space="preserve">’, </t>
    </r>
    <r>
      <rPr>
        <b/>
        <sz val="11"/>
        <color theme="1"/>
        <rFont val="Calibri"/>
        <family val="2"/>
        <scheme val="minor"/>
      </rPr>
      <t>Proposal Budget</t>
    </r>
    <r>
      <rPr>
        <sz val="11"/>
        <color theme="1"/>
        <rFont val="Calibri"/>
        <family val="2"/>
        <scheme val="minor"/>
      </rPr>
      <t>' and ‘</t>
    </r>
    <r>
      <rPr>
        <b/>
        <sz val="11"/>
        <color theme="1"/>
        <rFont val="Calibri"/>
        <family val="2"/>
        <scheme val="minor"/>
      </rPr>
      <t>BE-WP person months</t>
    </r>
    <r>
      <rPr>
        <sz val="11"/>
        <color theme="1"/>
        <rFont val="Calibri"/>
        <family val="2"/>
        <scheme val="minor"/>
      </rPr>
      <t xml:space="preserve">' sheets are there for your information and will be used during evaluation of your application.
</t>
    </r>
  </si>
  <si>
    <r>
      <t>If you have any comment, you can use the ‘</t>
    </r>
    <r>
      <rPr>
        <b/>
        <sz val="11"/>
        <color theme="1"/>
        <rFont val="Calibri"/>
        <family val="2"/>
        <scheme val="minor"/>
      </rPr>
      <t>Any comments</t>
    </r>
    <r>
      <rPr>
        <sz val="11"/>
        <color theme="1"/>
        <rFont val="Calibri"/>
        <family val="2"/>
        <scheme val="minor"/>
      </rPr>
      <t>’ sheet.
If you use the category 'other' in sections ‘A.1 Staff costs’ and / or  'C.3 Other goods, works and services', you should specify the breakdown of the cost, in the '</t>
    </r>
    <r>
      <rPr>
        <b/>
        <sz val="11"/>
        <color theme="1"/>
        <rFont val="Calibri"/>
        <family val="2"/>
        <scheme val="minor"/>
      </rPr>
      <t>Any comments</t>
    </r>
    <r>
      <rPr>
        <sz val="11"/>
        <color theme="1"/>
        <rFont val="Calibri"/>
        <family val="2"/>
        <scheme val="minor"/>
      </rPr>
      <t xml:space="preserve">' sheet.
</t>
    </r>
  </si>
  <si>
    <r>
      <t xml:space="preserve">The format of this Excel workbook is .xlsm because it uses macros.
Make sure you do not disable them when filling in the different sections.
</t>
    </r>
    <r>
      <rPr>
        <b/>
        <sz val="11"/>
        <color theme="1"/>
        <rFont val="Calibri"/>
        <family val="2"/>
        <scheme val="minor"/>
      </rPr>
      <t xml:space="preserve">
</t>
    </r>
    <r>
      <rPr>
        <sz val="11"/>
        <color theme="1"/>
        <rFont val="Calibri"/>
        <family val="2"/>
        <scheme val="minor"/>
      </rPr>
      <t xml:space="preserve">However, this format </t>
    </r>
    <r>
      <rPr>
        <b/>
        <sz val="11"/>
        <color theme="1"/>
        <rFont val="Calibri"/>
        <family val="2"/>
        <scheme val="minor"/>
      </rPr>
      <t>cannot</t>
    </r>
    <r>
      <rPr>
        <sz val="11"/>
        <color theme="1"/>
        <rFont val="Calibri"/>
        <family val="2"/>
        <scheme val="minor"/>
      </rPr>
      <t xml:space="preserve"> be uploaded to the submission system for security reasons. </t>
    </r>
    <r>
      <rPr>
        <b/>
        <sz val="11"/>
        <color theme="1"/>
        <rFont val="Calibri"/>
        <family val="2"/>
        <scheme val="minor"/>
      </rPr>
      <t>Only XLSX format is allowed.</t>
    </r>
    <r>
      <rPr>
        <sz val="11"/>
        <color theme="1"/>
        <rFont val="Calibri"/>
        <family val="2"/>
        <scheme val="minor"/>
      </rPr>
      <t xml:space="preserve">
Therefore, please save a copy as an .xlsx document to upload it to the proposal submission tool.
</t>
    </r>
    <r>
      <rPr>
        <u/>
        <sz val="11"/>
        <color theme="1"/>
        <rFont val="Calibri"/>
        <family val="2"/>
        <scheme val="minor"/>
      </rPr>
      <t>To save this workbook as .xlsx document:</t>
    </r>
    <r>
      <rPr>
        <sz val="11"/>
        <color theme="1"/>
        <rFont val="Calibri"/>
        <family val="2"/>
        <scheme val="minor"/>
      </rPr>
      <t xml:space="preserve">
- double-click on the button 'Create XLSX Document' in cell E37 of this </t>
    </r>
    <r>
      <rPr>
        <u/>
        <sz val="11"/>
        <color theme="1"/>
        <rFont val="Calibri"/>
        <family val="2"/>
        <scheme val="minor"/>
      </rPr>
      <t>Instructions</t>
    </r>
    <r>
      <rPr>
        <sz val="11"/>
        <color theme="1"/>
        <rFont val="Calibri"/>
        <family val="2"/>
        <scheme val="minor"/>
      </rPr>
      <t xml:space="preserve"> sheet.
OR</t>
    </r>
    <r>
      <rPr>
        <u/>
        <sz val="11"/>
        <color theme="1"/>
        <rFont val="Calibri"/>
        <family val="2"/>
        <scheme val="minor"/>
      </rPr>
      <t xml:space="preserve">
</t>
    </r>
    <r>
      <rPr>
        <sz val="11"/>
        <color theme="1"/>
        <rFont val="Calibri"/>
        <family val="2"/>
        <scheme val="minor"/>
      </rPr>
      <t xml:space="preserve">-  in Excel, click on “File” and then “Save as”; in the “Save as” dialog box, choose “.xlsx” from the “Save as type” dropdown list.
</t>
    </r>
  </si>
  <si>
    <t>XXXXXXXXXXXXXXXXXXXXXXXXXXX</t>
  </si>
  <si>
    <t>FILL IN THE VALUES BELOW BEFORE STARTING:</t>
  </si>
  <si>
    <t>Insert the name of your call</t>
  </si>
  <si>
    <t>:</t>
  </si>
  <si>
    <t>Insert the acronym of your project</t>
  </si>
  <si>
    <t xml:space="preserve">Maximum grant amount as stipulated in the call </t>
  </si>
  <si>
    <t>TYPE HERE THE MAXIMUM GRANT AMOUNT</t>
  </si>
  <si>
    <t>Maximum co-financing rate as stipulated in the call</t>
  </si>
  <si>
    <t>TYPE HERE THE MAXIMUM CO-FINANCING RATE</t>
  </si>
  <si>
    <t>X
X
X</t>
  </si>
  <si>
    <t>The document which will be created with format .XLSX
will be saved in the same folder
where this workbook .XLSM is currently placed.</t>
  </si>
  <si>
    <t>Create XLSX document</t>
  </si>
  <si>
    <t>Double-Click to activate</t>
  </si>
  <si>
    <t xml:space="preserve">You can customize here the categories of Employees that correspond to your organisation (example: Senior Staff, Junior Staff, …).
Please, note that this definition is common to all Work Packages for all Beneficiaries.
</t>
  </si>
  <si>
    <t>A. DIRECT PERSONNEL COSTS</t>
  </si>
  <si>
    <t>A1. Employees (or equivalent) person months (you can change the types based on your structure)</t>
  </si>
  <si>
    <t>Type 1</t>
  </si>
  <si>
    <t>Type 2</t>
  </si>
  <si>
    <t>Type 3</t>
  </si>
  <si>
    <t>Type 4</t>
  </si>
  <si>
    <t>Other</t>
  </si>
  <si>
    <t>XXX</t>
  </si>
  <si>
    <t>XXXXXXXXXXXXXXXXXXXXXXXXXXXXXXXXXXXXXXXX</t>
  </si>
  <si>
    <t>XXXXXXXXXXXXXXX</t>
  </si>
  <si>
    <t>T</t>
  </si>
  <si>
    <t>ALL ABOVE IS HIDDEN</t>
  </si>
  <si>
    <t>UNDO DELETE this Affiliated Entity</t>
  </si>
  <si>
    <t>List of Beneficiaries and Affiliated Entities</t>
  </si>
  <si>
    <t>Actions (double-click to activate)</t>
  </si>
  <si>
    <t>BE NR/AE</t>
  </si>
  <si>
    <t>BE/TP name</t>
  </si>
  <si>
    <t>Acronym</t>
  </si>
  <si>
    <t>Country</t>
  </si>
  <si>
    <t>Add a Beneficiary</t>
  </si>
  <si>
    <t>B</t>
  </si>
  <si>
    <t>.</t>
  </si>
  <si>
    <t>W</t>
  </si>
  <si>
    <t>List of Work Packages</t>
  </si>
  <si>
    <t>WP Nbr</t>
  </si>
  <si>
    <t>WP Label</t>
  </si>
  <si>
    <t>Add a Work Package</t>
  </si>
  <si>
    <t>TBE</t>
  </si>
  <si>
    <t>XX</t>
  </si>
  <si>
    <t>B. Subcontracting costs (please specify details under worksheet "Comments")</t>
  </si>
  <si>
    <t>XX.XXX,XX</t>
  </si>
  <si>
    <t>XXXXXXXXX,XX</t>
  </si>
  <si>
    <t>XXXXXXXXXXX,XX</t>
  </si>
  <si>
    <t>XXXXXXXXXXXXXX,XX</t>
  </si>
  <si>
    <t>X</t>
  </si>
  <si>
    <t>BE+AE TOTAL COSTS</t>
  </si>
  <si>
    <t xml:space="preserve">Total WORK PACKAGES: </t>
  </si>
  <si>
    <t>WPRow.A</t>
  </si>
  <si>
    <t>TTA</t>
  </si>
  <si>
    <t>TA</t>
  </si>
  <si>
    <t>WPRow.B</t>
  </si>
  <si>
    <t>T1</t>
  </si>
  <si>
    <t>A1. Employees (or equivalent) person months</t>
  </si>
  <si>
    <t>WPRow.C</t>
  </si>
  <si>
    <t>V</t>
  </si>
  <si>
    <t>WPRow.D</t>
  </si>
  <si>
    <t>WPRow.E</t>
  </si>
  <si>
    <t>WPRow.F</t>
  </si>
  <si>
    <t>WPRow.G</t>
  </si>
  <si>
    <t>WPRow.H</t>
  </si>
  <si>
    <t xml:space="preserve">A.2 Natural persons under direct contract </t>
  </si>
  <si>
    <t>WPRow.I</t>
  </si>
  <si>
    <t>A.3 Seconded persons</t>
  </si>
  <si>
    <t>WPRow.J</t>
  </si>
  <si>
    <t>A.4 SME Owners without salary</t>
  </si>
  <si>
    <t>WPRow.K</t>
  </si>
  <si>
    <t xml:space="preserve">A.5 Volunteers </t>
  </si>
  <si>
    <t>WPRow.L</t>
  </si>
  <si>
    <t>TB</t>
  </si>
  <si>
    <t>WPRow.M</t>
  </si>
  <si>
    <t>TC</t>
  </si>
  <si>
    <t>C. Purchase costs</t>
  </si>
  <si>
    <t>WPRow.N</t>
  </si>
  <si>
    <t>T3</t>
  </si>
  <si>
    <t>C.1 Travel and subsistence per travel or  day</t>
  </si>
  <si>
    <t>WPRow.O</t>
  </si>
  <si>
    <t>Travel</t>
  </si>
  <si>
    <t>WPRow.P</t>
  </si>
  <si>
    <t>Accommodation</t>
  </si>
  <si>
    <t>WPRow.Q</t>
  </si>
  <si>
    <t>Subsistence</t>
  </si>
  <si>
    <t>WPRow.R</t>
  </si>
  <si>
    <t>C.2 Equipment (please refer to the Depreciation Cost sheet)</t>
  </si>
  <si>
    <t>WPRow.S</t>
  </si>
  <si>
    <t>T4</t>
  </si>
  <si>
    <t>C.3 Other goods, works and services</t>
  </si>
  <si>
    <t>WPRow.T</t>
  </si>
  <si>
    <t>Consumables</t>
  </si>
  <si>
    <t>WPRow.U</t>
  </si>
  <si>
    <t>Services for Meetings, Seminars</t>
  </si>
  <si>
    <t>WPRow.V</t>
  </si>
  <si>
    <t xml:space="preserve">Services for communication/promotion/dissemination </t>
  </si>
  <si>
    <t>WPRow.W</t>
  </si>
  <si>
    <t>Website</t>
  </si>
  <si>
    <t>WPRow.X</t>
  </si>
  <si>
    <t>Artistic Fees</t>
  </si>
  <si>
    <t>WPRow.Y</t>
  </si>
  <si>
    <t>Other (please specify details under worksheet "Comments")</t>
  </si>
  <si>
    <t>WPRow.Z</t>
  </si>
  <si>
    <t>TD</t>
  </si>
  <si>
    <t>D. Other cost categories</t>
  </si>
  <si>
    <t>WPRow.0</t>
  </si>
  <si>
    <t>D.1 Financial support to third parties</t>
  </si>
  <si>
    <t>WPRow.1</t>
  </si>
  <si>
    <t>GT</t>
  </si>
  <si>
    <t>TOTAL DIRECT COSTS INCLUDING SUBCONTRACTING (A+B+C+D)</t>
  </si>
  <si>
    <t>WPRow.2</t>
  </si>
  <si>
    <t>%</t>
  </si>
  <si>
    <t>E. Indirect costs 7%</t>
  </si>
  <si>
    <t>WPRow.3</t>
  </si>
  <si>
    <t>C</t>
  </si>
  <si>
    <t>x</t>
  </si>
  <si>
    <t>TT</t>
  </si>
  <si>
    <t>XXXXXX</t>
  </si>
  <si>
    <t>XXXXXXXXXXXXXXXXXX</t>
  </si>
  <si>
    <t>CHECK</t>
  </si>
  <si>
    <t>X
X
X
X
X
X
X
X
Z</t>
  </si>
  <si>
    <t xml:space="preserve">Click here to go to the column
Max TOTAL EU Contribution
</t>
  </si>
  <si>
    <t>A.
DIRECT PERSONNEL COSTS</t>
  </si>
  <si>
    <t>A1.
Employees (or equivalent) person months</t>
  </si>
  <si>
    <t xml:space="preserve">A.2
Natural persons under direct contract </t>
  </si>
  <si>
    <t>A.3
Seconded persons</t>
  </si>
  <si>
    <t>A.4
SME Owners without salary</t>
  </si>
  <si>
    <t xml:space="preserve">A.5
Volunteers </t>
  </si>
  <si>
    <t xml:space="preserve">B.
Subcontracting costs
</t>
  </si>
  <si>
    <t xml:space="preserve">C.
Purchase costs
</t>
  </si>
  <si>
    <t>C.1
Travel and subsistence per travel or  day</t>
  </si>
  <si>
    <r>
      <t xml:space="preserve">C.2
Equipment 
</t>
    </r>
    <r>
      <rPr>
        <sz val="11"/>
        <color theme="1"/>
        <rFont val="Calibri"/>
        <family val="2"/>
        <scheme val="minor"/>
      </rPr>
      <t>(please refer to the Depreciation Cost sheet)</t>
    </r>
  </si>
  <si>
    <t>C.3
Other goods, works and services</t>
  </si>
  <si>
    <t xml:space="preserve">Services for
communication/
promotion/
dissemination </t>
  </si>
  <si>
    <t xml:space="preserve">Other </t>
  </si>
  <si>
    <t>D.
Other cost categories</t>
  </si>
  <si>
    <t>D.1
Financial support to third parties</t>
  </si>
  <si>
    <t xml:space="preserve">E.
Indirect costs
7% </t>
  </si>
  <si>
    <t xml:space="preserve">TOTAL COSTS (A+B+C+D+E) </t>
  </si>
  <si>
    <t>X
X</t>
  </si>
  <si>
    <t>Max TOTAL EU
Contribution</t>
  </si>
  <si>
    <t>HE</t>
  </si>
  <si>
    <t>XXXXXXXXXXXXXXXXXXXXXXXXXXXXXXXXXXXXXXXXXXXXXXXXXX</t>
  </si>
  <si>
    <t>O</t>
  </si>
  <si>
    <t>Your Requested EU Grant Amount :</t>
  </si>
  <si>
    <t>Group</t>
  </si>
  <si>
    <t>ListOfCountries</t>
  </si>
  <si>
    <t>ISO Code</t>
  </si>
  <si>
    <t>Andorra (AD)</t>
  </si>
  <si>
    <t>Andorra</t>
  </si>
  <si>
    <t>AD</t>
  </si>
  <si>
    <t>Afghanistan (AF)</t>
  </si>
  <si>
    <t>Afghanistan</t>
  </si>
  <si>
    <t>AF</t>
  </si>
  <si>
    <t>United Arab Emirates</t>
  </si>
  <si>
    <t>AE</t>
  </si>
  <si>
    <t>Aland Islands (AX)</t>
  </si>
  <si>
    <t>Aland Islands</t>
  </si>
  <si>
    <t>AX</t>
  </si>
  <si>
    <t>Albania (AL)</t>
  </si>
  <si>
    <t>Albania</t>
  </si>
  <si>
    <t>AL</t>
  </si>
  <si>
    <t>Antigua and Barbuda</t>
  </si>
  <si>
    <t>AG</t>
  </si>
  <si>
    <t>Algeria (DZ)</t>
  </si>
  <si>
    <t>Algeria</t>
  </si>
  <si>
    <t>DZ</t>
  </si>
  <si>
    <t>Anguilla</t>
  </si>
  <si>
    <t>AI</t>
  </si>
  <si>
    <t>American Samoa (AS)</t>
  </si>
  <si>
    <t>American Samoa</t>
  </si>
  <si>
    <t>AS</t>
  </si>
  <si>
    <t>Angola (AO)</t>
  </si>
  <si>
    <t>Angola</t>
  </si>
  <si>
    <t>AO</t>
  </si>
  <si>
    <t>Armenia</t>
  </si>
  <si>
    <t>AM</t>
  </si>
  <si>
    <t>Anguilla (AI)</t>
  </si>
  <si>
    <t>Netherlands Antilles</t>
  </si>
  <si>
    <t>AN</t>
  </si>
  <si>
    <t>Antarctica (AQ)</t>
  </si>
  <si>
    <t>Antarctica</t>
  </si>
  <si>
    <t>AQ</t>
  </si>
  <si>
    <t>Antigua and Barbuda (AG)</t>
  </si>
  <si>
    <t>Argentina (AR)</t>
  </si>
  <si>
    <t>Argentina</t>
  </si>
  <si>
    <t>AR</t>
  </si>
  <si>
    <t>Armenia (AM)</t>
  </si>
  <si>
    <t>Aruba (AW)</t>
  </si>
  <si>
    <t>Aruba</t>
  </si>
  <si>
    <t>AW</t>
  </si>
  <si>
    <t>Austria</t>
  </si>
  <si>
    <t>AT</t>
  </si>
  <si>
    <t>Australia (AU)</t>
  </si>
  <si>
    <t>Australia</t>
  </si>
  <si>
    <t>AU</t>
  </si>
  <si>
    <t>Austria (AT)</t>
  </si>
  <si>
    <t>Azerbaijan (AZ)</t>
  </si>
  <si>
    <t>Azerbaijan</t>
  </si>
  <si>
    <t>AZ</t>
  </si>
  <si>
    <t>Bahamas (BS)</t>
  </si>
  <si>
    <t>Bahamas</t>
  </si>
  <si>
    <t>BS</t>
  </si>
  <si>
    <t>Bahrain (BH)</t>
  </si>
  <si>
    <t>Bahrain</t>
  </si>
  <si>
    <t>BH</t>
  </si>
  <si>
    <t>Bosnia and Herzegovina</t>
  </si>
  <si>
    <t>BA</t>
  </si>
  <si>
    <t>Bangladesh (BD)</t>
  </si>
  <si>
    <t>Bangladesh</t>
  </si>
  <si>
    <t>BD</t>
  </si>
  <si>
    <t>Barbados</t>
  </si>
  <si>
    <t>BB</t>
  </si>
  <si>
    <t>Barbados (BB)</t>
  </si>
  <si>
    <t>Belarus (BY)</t>
  </si>
  <si>
    <t>Belarus</t>
  </si>
  <si>
    <t>BY</t>
  </si>
  <si>
    <t>Belgium</t>
  </si>
  <si>
    <t>BE</t>
  </si>
  <si>
    <t>Belgium (BE)</t>
  </si>
  <si>
    <t>Burkina Faso</t>
  </si>
  <si>
    <t>BF</t>
  </si>
  <si>
    <t>Belize (BZ)</t>
  </si>
  <si>
    <t>Belize</t>
  </si>
  <si>
    <t>BZ</t>
  </si>
  <si>
    <t>Bulgaria</t>
  </si>
  <si>
    <t>BG</t>
  </si>
  <si>
    <t>Benin (BJ)</t>
  </si>
  <si>
    <t>Benin</t>
  </si>
  <si>
    <t>BJ</t>
  </si>
  <si>
    <t>Bermuda (BM)</t>
  </si>
  <si>
    <t>Bermuda</t>
  </si>
  <si>
    <t>BM</t>
  </si>
  <si>
    <t>Burundi</t>
  </si>
  <si>
    <t>BI</t>
  </si>
  <si>
    <t>Bhutan (BT)</t>
  </si>
  <si>
    <t>Bhutan</t>
  </si>
  <si>
    <t>BT</t>
  </si>
  <si>
    <t>Bolivia (BO)</t>
  </si>
  <si>
    <t>Bolivia</t>
  </si>
  <si>
    <t>BO</t>
  </si>
  <si>
    <t>Saint-Barthélemy</t>
  </si>
  <si>
    <t>BL</t>
  </si>
  <si>
    <t>Bosnia and Herzegovina (BA)</t>
  </si>
  <si>
    <t>Botswana (BW)</t>
  </si>
  <si>
    <t>Botswana</t>
  </si>
  <si>
    <t>BW</t>
  </si>
  <si>
    <t>Brunei Darussalam</t>
  </si>
  <si>
    <t>BN</t>
  </si>
  <si>
    <t>Bouvet Island (BV)</t>
  </si>
  <si>
    <t>Bouvet Island</t>
  </si>
  <si>
    <t>BV</t>
  </si>
  <si>
    <t>Brazil (BR)</t>
  </si>
  <si>
    <t>Brazil</t>
  </si>
  <si>
    <t>BR</t>
  </si>
  <si>
    <t>British Indian Ocean Territory (IO)</t>
  </si>
  <si>
    <t>British Indian Ocean Territory</t>
  </si>
  <si>
    <t>IO</t>
  </si>
  <si>
    <t>British Virgin Islands (VG)</t>
  </si>
  <si>
    <t>British Virgin Islands</t>
  </si>
  <si>
    <t>VG</t>
  </si>
  <si>
    <t>Brunei Darussalam (BN)</t>
  </si>
  <si>
    <t>Bulgaria (BG)</t>
  </si>
  <si>
    <t>Burkina Faso (BF)</t>
  </si>
  <si>
    <t>Burundi (BI)</t>
  </si>
  <si>
    <t>Cambodia (KH)</t>
  </si>
  <si>
    <t>Cambodia</t>
  </si>
  <si>
    <t>KH</t>
  </si>
  <si>
    <t>Canada</t>
  </si>
  <si>
    <t>CA</t>
  </si>
  <si>
    <t>Cameroon (CM)</t>
  </si>
  <si>
    <t>Cameroon</t>
  </si>
  <si>
    <t>CM</t>
  </si>
  <si>
    <t>Cocos (Keeling) Islands</t>
  </si>
  <si>
    <t>CC</t>
  </si>
  <si>
    <t>Canada (CA)</t>
  </si>
  <si>
    <t>Congo, (Kinshasa)</t>
  </si>
  <si>
    <t>CD</t>
  </si>
  <si>
    <t>Cape Verde (CV)</t>
  </si>
  <si>
    <t>Cape Verde</t>
  </si>
  <si>
    <t>CV</t>
  </si>
  <si>
    <t>Central African Republic</t>
  </si>
  <si>
    <t>CF</t>
  </si>
  <si>
    <t>Cayman Islands  (KY)</t>
  </si>
  <si>
    <t xml:space="preserve">Cayman Islands </t>
  </si>
  <si>
    <t>KY</t>
  </si>
  <si>
    <t>Congo (Brazzaville)</t>
  </si>
  <si>
    <t>CG</t>
  </si>
  <si>
    <t>Central African Republic (CF)</t>
  </si>
  <si>
    <t>Switzerland</t>
  </si>
  <si>
    <t>CH</t>
  </si>
  <si>
    <t>Chad (TD)</t>
  </si>
  <si>
    <t>Chad</t>
  </si>
  <si>
    <t>Côte d'Ivoire</t>
  </si>
  <si>
    <t>CI</t>
  </si>
  <si>
    <t>Chile (CL)</t>
  </si>
  <si>
    <t>Chile</t>
  </si>
  <si>
    <t>CL</t>
  </si>
  <si>
    <t xml:space="preserve">Cook Islands </t>
  </si>
  <si>
    <t>CK</t>
  </si>
  <si>
    <t>China (CN)</t>
  </si>
  <si>
    <t>China</t>
  </si>
  <si>
    <t>CN</t>
  </si>
  <si>
    <t>Christmas Island (CX)</t>
  </si>
  <si>
    <t>Christmas Island</t>
  </si>
  <si>
    <t>CX</t>
  </si>
  <si>
    <t>Cocos (Keeling) Islands (CC)</t>
  </si>
  <si>
    <t>Colombia (CO)</t>
  </si>
  <si>
    <t>Colombia</t>
  </si>
  <si>
    <t>CO</t>
  </si>
  <si>
    <t>Comoros (KM)</t>
  </si>
  <si>
    <t>Comoros</t>
  </si>
  <si>
    <t>KM</t>
  </si>
  <si>
    <t>Costa Rica</t>
  </si>
  <si>
    <t>CR</t>
  </si>
  <si>
    <t>Congo (Brazzaville) (CG)</t>
  </si>
  <si>
    <t>Cuba</t>
  </si>
  <si>
    <t>CU</t>
  </si>
  <si>
    <t>Congo, (Kinshasa) (CD)</t>
  </si>
  <si>
    <t>Cook Islands  (CK)</t>
  </si>
  <si>
    <t>Costa Rica (CR)</t>
  </si>
  <si>
    <t>Cyprus</t>
  </si>
  <si>
    <t>CY</t>
  </si>
  <si>
    <t>Côte d'Ivoire (CI)</t>
  </si>
  <si>
    <t>Czech Republic</t>
  </si>
  <si>
    <t>CZ</t>
  </si>
  <si>
    <t>Croatia (HR)</t>
  </si>
  <si>
    <t>Croatia</t>
  </si>
  <si>
    <t>HR</t>
  </si>
  <si>
    <t>Germany</t>
  </si>
  <si>
    <t>DE</t>
  </si>
  <si>
    <t>Cuba (CU)</t>
  </si>
  <si>
    <t>Djibouti</t>
  </si>
  <si>
    <t>DJ</t>
  </si>
  <si>
    <t>Cyprus (CY)</t>
  </si>
  <si>
    <t>Denmark</t>
  </si>
  <si>
    <t>DK</t>
  </si>
  <si>
    <t>Czech Republic (CZ)</t>
  </si>
  <si>
    <t>Dominica</t>
  </si>
  <si>
    <t>DM</t>
  </si>
  <si>
    <t>Denmark (DK)</t>
  </si>
  <si>
    <t>Dominican Republic</t>
  </si>
  <si>
    <t>DO</t>
  </si>
  <si>
    <t>Djibouti (DJ)</t>
  </si>
  <si>
    <t>Dominica (DM)</t>
  </si>
  <si>
    <t>Ecuador</t>
  </si>
  <si>
    <t>EC</t>
  </si>
  <si>
    <t>Dominican Republic (DO)</t>
  </si>
  <si>
    <t>Estonia</t>
  </si>
  <si>
    <t>EE</t>
  </si>
  <si>
    <t>Ecuador (EC)</t>
  </si>
  <si>
    <t>Egypt</t>
  </si>
  <si>
    <t>EG</t>
  </si>
  <si>
    <t>Egypt (EG)</t>
  </si>
  <si>
    <t>Western Sahara</t>
  </si>
  <si>
    <t>EH</t>
  </si>
  <si>
    <t>El Salvador (SV)</t>
  </si>
  <si>
    <t>El Salvador</t>
  </si>
  <si>
    <t>SV</t>
  </si>
  <si>
    <t>Eritrea</t>
  </si>
  <si>
    <t>ER</t>
  </si>
  <si>
    <t>Equatorial Guinea (GQ)</t>
  </si>
  <si>
    <t>Equatorial Guinea</t>
  </si>
  <si>
    <t>GQ</t>
  </si>
  <si>
    <t>Spain</t>
  </si>
  <si>
    <t>ES</t>
  </si>
  <si>
    <t>Eritrea (ER)</t>
  </si>
  <si>
    <t>Ethiopia</t>
  </si>
  <si>
    <t>ET</t>
  </si>
  <si>
    <t>Estonia (EE)</t>
  </si>
  <si>
    <t>Finland</t>
  </si>
  <si>
    <t>FI</t>
  </si>
  <si>
    <t>Ethiopia (ET)</t>
  </si>
  <si>
    <t>Fiji</t>
  </si>
  <si>
    <t>FJ</t>
  </si>
  <si>
    <t>Falkland Islands (Malvinas)  (FK)</t>
  </si>
  <si>
    <t xml:space="preserve">Falkland Islands (Malvinas) </t>
  </si>
  <si>
    <t>FK</t>
  </si>
  <si>
    <t>Faroe Islands (FO)</t>
  </si>
  <si>
    <t>Faroe Islands</t>
  </si>
  <si>
    <t>FO</t>
  </si>
  <si>
    <t>Micronesia, Federated States of</t>
  </si>
  <si>
    <t>FM</t>
  </si>
  <si>
    <t>Fiji (FJ)</t>
  </si>
  <si>
    <t>Finland (FI)</t>
  </si>
  <si>
    <t>France</t>
  </si>
  <si>
    <t>FR</t>
  </si>
  <si>
    <t>France (FR)</t>
  </si>
  <si>
    <t>Gabon</t>
  </si>
  <si>
    <t>GA</t>
  </si>
  <si>
    <t>French Guiana (GF)</t>
  </si>
  <si>
    <t>French Guiana</t>
  </si>
  <si>
    <t>GF</t>
  </si>
  <si>
    <t>United Kingdom</t>
  </si>
  <si>
    <t>GB</t>
  </si>
  <si>
    <t>French Polynesia (PF)</t>
  </si>
  <si>
    <t>French Polynesia</t>
  </si>
  <si>
    <t>PF</t>
  </si>
  <si>
    <t>Grenada</t>
  </si>
  <si>
    <t>GD</t>
  </si>
  <si>
    <t>French Southern Territories (TF)</t>
  </si>
  <si>
    <t>French Southern Territories</t>
  </si>
  <si>
    <t>TF</t>
  </si>
  <si>
    <t>Georgia</t>
  </si>
  <si>
    <t>GE</t>
  </si>
  <si>
    <t>Gabon (GA)</t>
  </si>
  <si>
    <t>Gambia (GM)</t>
  </si>
  <si>
    <t>Gambia</t>
  </si>
  <si>
    <t>GM</t>
  </si>
  <si>
    <t>Guernsey</t>
  </si>
  <si>
    <t>GG</t>
  </si>
  <si>
    <t>Georgia (GE)</t>
  </si>
  <si>
    <t>Ghana</t>
  </si>
  <si>
    <t>GH</t>
  </si>
  <si>
    <t>Germany (DE)</t>
  </si>
  <si>
    <t xml:space="preserve">Gibraltar </t>
  </si>
  <si>
    <t>GI</t>
  </si>
  <si>
    <t>Ghana (GH)</t>
  </si>
  <si>
    <t>Greenland</t>
  </si>
  <si>
    <t>GL</t>
  </si>
  <si>
    <t>Gibraltar  (GI)</t>
  </si>
  <si>
    <t>Greece (GR)</t>
  </si>
  <si>
    <t>Greece</t>
  </si>
  <si>
    <t>GR</t>
  </si>
  <si>
    <t>Guinea</t>
  </si>
  <si>
    <t>GN</t>
  </si>
  <si>
    <t>Greenland (GL)</t>
  </si>
  <si>
    <t>Guadeloupe</t>
  </si>
  <si>
    <t>GP</t>
  </si>
  <si>
    <t>Grenada (GD)</t>
  </si>
  <si>
    <t>Guadeloupe (GP)</t>
  </si>
  <si>
    <t>Guam (GU)</t>
  </si>
  <si>
    <t>Guam</t>
  </si>
  <si>
    <t>GU</t>
  </si>
  <si>
    <t>South Georgia and the South Sandwich Islands</t>
  </si>
  <si>
    <t>GS</t>
  </si>
  <si>
    <t>Guatemala (GT)</t>
  </si>
  <si>
    <t>Guatemala</t>
  </si>
  <si>
    <t>Guernsey (GG)</t>
  </si>
  <si>
    <t>Guinea (GN)</t>
  </si>
  <si>
    <t>Guinea-Bissau</t>
  </si>
  <si>
    <t>GW</t>
  </si>
  <si>
    <t>Guinea-Bissau (GW)</t>
  </si>
  <si>
    <t>Guyana</t>
  </si>
  <si>
    <t>GY</t>
  </si>
  <si>
    <t>Guyana (GY)</t>
  </si>
  <si>
    <t>Hong Kong, SAR China</t>
  </si>
  <si>
    <t>HK</t>
  </si>
  <si>
    <t>Haiti (HT)</t>
  </si>
  <si>
    <t>Haiti</t>
  </si>
  <si>
    <t>HT</t>
  </si>
  <si>
    <t>Heard and Mcdonald Islands</t>
  </si>
  <si>
    <t>HM</t>
  </si>
  <si>
    <t>Heard and Mcdonald Islands (HM)</t>
  </si>
  <si>
    <t>Honduras</t>
  </si>
  <si>
    <t>HN</t>
  </si>
  <si>
    <t>Holy See (Vatican City State) (VA)</t>
  </si>
  <si>
    <t>Holy See (Vatican City State)</t>
  </si>
  <si>
    <t>VA</t>
  </si>
  <si>
    <t>Honduras (HN)</t>
  </si>
  <si>
    <t>Hong Kong, SAR China (HK)</t>
  </si>
  <si>
    <t>Hungary</t>
  </si>
  <si>
    <t>HU</t>
  </si>
  <si>
    <t>Hungary (HU)</t>
  </si>
  <si>
    <t>Indonesia</t>
  </si>
  <si>
    <t>ID</t>
  </si>
  <si>
    <t>Iceland (IS)</t>
  </si>
  <si>
    <t>Iceland</t>
  </si>
  <si>
    <t>IS</t>
  </si>
  <si>
    <t>Ireland</t>
  </si>
  <si>
    <t>IE</t>
  </si>
  <si>
    <t>India (IN)</t>
  </si>
  <si>
    <t>India</t>
  </si>
  <si>
    <t>IN</t>
  </si>
  <si>
    <t>Israel</t>
  </si>
  <si>
    <t>IL</t>
  </si>
  <si>
    <t>Indonesia (ID)</t>
  </si>
  <si>
    <t xml:space="preserve">Isle of Man </t>
  </si>
  <si>
    <t>IM</t>
  </si>
  <si>
    <t>Iran, Islamic Republic of (IR)</t>
  </si>
  <si>
    <t>Iran, Islamic Republic of</t>
  </si>
  <si>
    <t>IR</t>
  </si>
  <si>
    <t>Iraq (IQ)</t>
  </si>
  <si>
    <t>Iraq</t>
  </si>
  <si>
    <t>IQ</t>
  </si>
  <si>
    <t>Ireland (IE)</t>
  </si>
  <si>
    <t>Isle of Man  (IM)</t>
  </si>
  <si>
    <t>Israel (IL)</t>
  </si>
  <si>
    <t>Italy (IT)</t>
  </si>
  <si>
    <t>Italy</t>
  </si>
  <si>
    <t>IT</t>
  </si>
  <si>
    <t>Jamaica (JM)</t>
  </si>
  <si>
    <t>Jamaica</t>
  </si>
  <si>
    <t>JM</t>
  </si>
  <si>
    <t>Jersey</t>
  </si>
  <si>
    <t>JE</t>
  </si>
  <si>
    <t>Japan (JP)</t>
  </si>
  <si>
    <t>Japan</t>
  </si>
  <si>
    <t>JP</t>
  </si>
  <si>
    <t>Jersey (JE)</t>
  </si>
  <si>
    <t>Jordan</t>
  </si>
  <si>
    <t>JO</t>
  </si>
  <si>
    <t>Jordan (JO)</t>
  </si>
  <si>
    <t>Kazakhstan (KZ)</t>
  </si>
  <si>
    <t>Kazakhstan</t>
  </si>
  <si>
    <t>KZ</t>
  </si>
  <si>
    <t>Kenya</t>
  </si>
  <si>
    <t>KE</t>
  </si>
  <si>
    <t>Kenya (KE)</t>
  </si>
  <si>
    <t>Kyrgyzstan</t>
  </si>
  <si>
    <t>KG</t>
  </si>
  <si>
    <t>Kiribati (KI)</t>
  </si>
  <si>
    <t>Kiribati</t>
  </si>
  <si>
    <t>KI</t>
  </si>
  <si>
    <t>Korea (North) (KP)</t>
  </si>
  <si>
    <t>Korea (North)</t>
  </si>
  <si>
    <t>KP</t>
  </si>
  <si>
    <t>Korea (South) (KR)</t>
  </si>
  <si>
    <t>Korea (South)</t>
  </si>
  <si>
    <t>KR</t>
  </si>
  <si>
    <t>Kosovo (XK)</t>
  </si>
  <si>
    <t>Kosovo</t>
  </si>
  <si>
    <t>XK</t>
  </si>
  <si>
    <t>Saint Kitts and Nevis</t>
  </si>
  <si>
    <t>KN</t>
  </si>
  <si>
    <t>Kuwait (KW)</t>
  </si>
  <si>
    <t>Kuwait</t>
  </si>
  <si>
    <t>KW</t>
  </si>
  <si>
    <t>Kyrgyzstan (KG)</t>
  </si>
  <si>
    <t>Lao PDR (LA)</t>
  </si>
  <si>
    <t>Lao PDR</t>
  </si>
  <si>
    <t>LA</t>
  </si>
  <si>
    <t>Latvia (LV)</t>
  </si>
  <si>
    <t>Latvia</t>
  </si>
  <si>
    <t>LV</t>
  </si>
  <si>
    <t>Lebanon (LB)</t>
  </si>
  <si>
    <t>Lebanon</t>
  </si>
  <si>
    <t>LB</t>
  </si>
  <si>
    <t>Lesotho (LS)</t>
  </si>
  <si>
    <t>Lesotho</t>
  </si>
  <si>
    <t>LS</t>
  </si>
  <si>
    <t>Liberia (LR)</t>
  </si>
  <si>
    <t>Liberia</t>
  </si>
  <si>
    <t>LR</t>
  </si>
  <si>
    <t>Libya (LY)</t>
  </si>
  <si>
    <t>Libya</t>
  </si>
  <si>
    <t>LY</t>
  </si>
  <si>
    <t>Saint Lucia</t>
  </si>
  <si>
    <t>LC</t>
  </si>
  <si>
    <t>Liechtenstein (LI)</t>
  </si>
  <si>
    <t>Liechtenstein</t>
  </si>
  <si>
    <t>LI</t>
  </si>
  <si>
    <t>Lithuania (LT)</t>
  </si>
  <si>
    <t>Lithuania</t>
  </si>
  <si>
    <t>LT</t>
  </si>
  <si>
    <t>Sri Lanka</t>
  </si>
  <si>
    <t>LK</t>
  </si>
  <si>
    <t>Luxembourg (LU)</t>
  </si>
  <si>
    <t>Luxembourg</t>
  </si>
  <si>
    <t>LU</t>
  </si>
  <si>
    <t>Macao, SAR China (MO)</t>
  </si>
  <si>
    <t>Macao, SAR China</t>
  </si>
  <si>
    <t>MO</t>
  </si>
  <si>
    <t>Macedonia, Republic of (MK)</t>
  </si>
  <si>
    <t>Macedonia, Republic of</t>
  </si>
  <si>
    <t>MK</t>
  </si>
  <si>
    <t>Madagascar (MG)</t>
  </si>
  <si>
    <t>Madagascar</t>
  </si>
  <si>
    <t>MG</t>
  </si>
  <si>
    <t>Malawi (MW)</t>
  </si>
  <si>
    <t>Malawi</t>
  </si>
  <si>
    <t>MW</t>
  </si>
  <si>
    <t>Malaysia (MY)</t>
  </si>
  <si>
    <t>Malaysia</t>
  </si>
  <si>
    <t>MY</t>
  </si>
  <si>
    <t>Maldives (MV)</t>
  </si>
  <si>
    <t>Maldives</t>
  </si>
  <si>
    <t>MV</t>
  </si>
  <si>
    <t>Morocco</t>
  </si>
  <si>
    <t>MA</t>
  </si>
  <si>
    <t>Mali (ML)</t>
  </si>
  <si>
    <t>Mali</t>
  </si>
  <si>
    <t>ML</t>
  </si>
  <si>
    <t>Monaco</t>
  </si>
  <si>
    <t>MC</t>
  </si>
  <si>
    <t>Malta (MT)</t>
  </si>
  <si>
    <t>Malta</t>
  </si>
  <si>
    <t>MT</t>
  </si>
  <si>
    <t>Moldova</t>
  </si>
  <si>
    <t>MD</t>
  </si>
  <si>
    <t>Marshall Islands (MH)</t>
  </si>
  <si>
    <t>Marshall Islands</t>
  </si>
  <si>
    <t>MH</t>
  </si>
  <si>
    <t>Montenegro</t>
  </si>
  <si>
    <t>ME</t>
  </si>
  <si>
    <t>Martinique (MQ)</t>
  </si>
  <si>
    <t>Martinique</t>
  </si>
  <si>
    <t>MQ</t>
  </si>
  <si>
    <t>Saint-Martin (French part)</t>
  </si>
  <si>
    <t>MF</t>
  </si>
  <si>
    <t>Mauritania (MR)</t>
  </si>
  <si>
    <t>Mauritania</t>
  </si>
  <si>
    <t>MR</t>
  </si>
  <si>
    <t>Mauritius (MU)</t>
  </si>
  <si>
    <t>Mauritius</t>
  </si>
  <si>
    <t>MU</t>
  </si>
  <si>
    <t>Mayotte (YT)</t>
  </si>
  <si>
    <t>Mayotte</t>
  </si>
  <si>
    <t>YT</t>
  </si>
  <si>
    <t>Mexico (MX)</t>
  </si>
  <si>
    <t>Mexico</t>
  </si>
  <si>
    <t>MX</t>
  </si>
  <si>
    <t>Micronesia, Federated States of (FM)</t>
  </si>
  <si>
    <t>Myanmar</t>
  </si>
  <si>
    <t>MM</t>
  </si>
  <si>
    <t>Moldova (MD)</t>
  </si>
  <si>
    <t>Mongolia</t>
  </si>
  <si>
    <t>MN</t>
  </si>
  <si>
    <t>Monaco (MC)</t>
  </si>
  <si>
    <t>Mongolia (MN)</t>
  </si>
  <si>
    <t>Northern Mariana Islands</t>
  </si>
  <si>
    <t>MP</t>
  </si>
  <si>
    <t>Montenegro (ME)</t>
  </si>
  <si>
    <t>Montserrat (MS)</t>
  </si>
  <si>
    <t>Montserrat</t>
  </si>
  <si>
    <t>MS</t>
  </si>
  <si>
    <t>Morocco (MA)</t>
  </si>
  <si>
    <t>Mozambique (MZ)</t>
  </si>
  <si>
    <t>Mozambique</t>
  </si>
  <si>
    <t>MZ</t>
  </si>
  <si>
    <t>Myanmar (MM)</t>
  </si>
  <si>
    <t>Namibia (NA)</t>
  </si>
  <si>
    <t>Namibia</t>
  </si>
  <si>
    <t>NA</t>
  </si>
  <si>
    <t>Nauru (NR)</t>
  </si>
  <si>
    <t>Nauru</t>
  </si>
  <si>
    <t>NR</t>
  </si>
  <si>
    <t>Nepal (NP)</t>
  </si>
  <si>
    <t>Nepal</t>
  </si>
  <si>
    <t>NP</t>
  </si>
  <si>
    <t>Netherlands (NL)</t>
  </si>
  <si>
    <t>Netherlands</t>
  </si>
  <si>
    <t>NL</t>
  </si>
  <si>
    <t>Netherlands Antilles (AN)</t>
  </si>
  <si>
    <t>New Caledonia (NC)</t>
  </si>
  <si>
    <t>New Caledonia</t>
  </si>
  <si>
    <t>NC</t>
  </si>
  <si>
    <t>New Zealand (NZ)</t>
  </si>
  <si>
    <t>New Zealand</t>
  </si>
  <si>
    <t>NZ</t>
  </si>
  <si>
    <t>Nicaragua (NI)</t>
  </si>
  <si>
    <t>Nicaragua</t>
  </si>
  <si>
    <t>NI</t>
  </si>
  <si>
    <t>Niger</t>
  </si>
  <si>
    <t>NE</t>
  </si>
  <si>
    <t>Niger (NE)</t>
  </si>
  <si>
    <t>Norfolk Island</t>
  </si>
  <si>
    <t>NF</t>
  </si>
  <si>
    <t>Nigeria (NG)</t>
  </si>
  <si>
    <t>Nigeria</t>
  </si>
  <si>
    <t>NG</t>
  </si>
  <si>
    <t>Niue  (NU)</t>
  </si>
  <si>
    <t xml:space="preserve">Niue </t>
  </si>
  <si>
    <t>NU</t>
  </si>
  <si>
    <t>Norfolk Island (NF)</t>
  </si>
  <si>
    <t>Northern Mariana Islands (MP)</t>
  </si>
  <si>
    <t>Norway</t>
  </si>
  <si>
    <t>NO</t>
  </si>
  <si>
    <t>Norway (NO)</t>
  </si>
  <si>
    <t>Oman (OM)</t>
  </si>
  <si>
    <t>Oman</t>
  </si>
  <si>
    <t>OM</t>
  </si>
  <si>
    <t>Pakistan (PK)</t>
  </si>
  <si>
    <t>Pakistan</t>
  </si>
  <si>
    <t>PK</t>
  </si>
  <si>
    <t>Palau (PW)</t>
  </si>
  <si>
    <t>Palau</t>
  </si>
  <si>
    <t>PW</t>
  </si>
  <si>
    <t>Palestinian Territory (PS)</t>
  </si>
  <si>
    <t>Palestinian Territory</t>
  </si>
  <si>
    <t>PS</t>
  </si>
  <si>
    <t>Panama (PA)</t>
  </si>
  <si>
    <t>Panama</t>
  </si>
  <si>
    <t>PA</t>
  </si>
  <si>
    <t>Papua New Guinea (PG)</t>
  </si>
  <si>
    <t>Papua New Guinea</t>
  </si>
  <si>
    <t>PG</t>
  </si>
  <si>
    <t>Peru</t>
  </si>
  <si>
    <t>PE</t>
  </si>
  <si>
    <t>Paraguay (PY)</t>
  </si>
  <si>
    <t>Paraguay</t>
  </si>
  <si>
    <t>PY</t>
  </si>
  <si>
    <t>Peru (PE)</t>
  </si>
  <si>
    <t>Philippines (PH)</t>
  </si>
  <si>
    <t>Philippines</t>
  </si>
  <si>
    <t>PH</t>
  </si>
  <si>
    <t>Pitcairn (PN)</t>
  </si>
  <si>
    <t>Pitcairn</t>
  </si>
  <si>
    <t>PN</t>
  </si>
  <si>
    <t>Poland (PL)</t>
  </si>
  <si>
    <t>Poland</t>
  </si>
  <si>
    <t>PL</t>
  </si>
  <si>
    <t>Portugal (PT)</t>
  </si>
  <si>
    <t>Portugal</t>
  </si>
  <si>
    <t>PT</t>
  </si>
  <si>
    <t xml:space="preserve">Saint Pierre and Miquelon </t>
  </si>
  <si>
    <t>PM</t>
  </si>
  <si>
    <t>Puerto Rico (PR)</t>
  </si>
  <si>
    <t>Puerto Rico</t>
  </si>
  <si>
    <t>PR</t>
  </si>
  <si>
    <t>Qatar (QA)</t>
  </si>
  <si>
    <t>Qatar</t>
  </si>
  <si>
    <t>QA</t>
  </si>
  <si>
    <t>Réunion (RE)</t>
  </si>
  <si>
    <t>Réunion</t>
  </si>
  <si>
    <t>RE</t>
  </si>
  <si>
    <t>Romania (RO)</t>
  </si>
  <si>
    <t>Romania</t>
  </si>
  <si>
    <t>RO</t>
  </si>
  <si>
    <t>Russian Federation (RU)</t>
  </si>
  <si>
    <t>Russian Federation</t>
  </si>
  <si>
    <t>RU</t>
  </si>
  <si>
    <t>Rwanda (RW)</t>
  </si>
  <si>
    <t>Rwanda</t>
  </si>
  <si>
    <t>RW</t>
  </si>
  <si>
    <t>Saint Helena (SH)</t>
  </si>
  <si>
    <t>Saint Helena</t>
  </si>
  <si>
    <t>SH</t>
  </si>
  <si>
    <t>Saint Kitts and Nevis (KN)</t>
  </si>
  <si>
    <t>Saint Lucia (LC)</t>
  </si>
  <si>
    <t>Saint Pierre and Miquelon  (PM)</t>
  </si>
  <si>
    <t>Serbia</t>
  </si>
  <si>
    <t>RS</t>
  </si>
  <si>
    <t>Saint Vincent and Grenadines (VC)</t>
  </si>
  <si>
    <t>Saint Vincent and Grenadines</t>
  </si>
  <si>
    <t>VC</t>
  </si>
  <si>
    <t>Saint-Barthélemy (BL)</t>
  </si>
  <si>
    <t>Saint-Martin (French part) (MF)</t>
  </si>
  <si>
    <t>Saudi Arabia</t>
  </si>
  <si>
    <t>SA</t>
  </si>
  <si>
    <t>Samoa (WS)</t>
  </si>
  <si>
    <t>Samoa</t>
  </si>
  <si>
    <t>WS</t>
  </si>
  <si>
    <t>Solomon Islands</t>
  </si>
  <si>
    <t>SB</t>
  </si>
  <si>
    <t>San Marino (SM)</t>
  </si>
  <si>
    <t>San Marino</t>
  </si>
  <si>
    <t>SM</t>
  </si>
  <si>
    <t>Seychelles</t>
  </si>
  <si>
    <t>SC</t>
  </si>
  <si>
    <t>Sao Tome and Principe (ST)</t>
  </si>
  <si>
    <t>Sao Tome and Principe</t>
  </si>
  <si>
    <t>ST</t>
  </si>
  <si>
    <t>Sudan</t>
  </si>
  <si>
    <t>SD</t>
  </si>
  <si>
    <t>Saudi Arabia (SA)</t>
  </si>
  <si>
    <t>Sweden</t>
  </si>
  <si>
    <t>SE</t>
  </si>
  <si>
    <t>Senegal (SN)</t>
  </si>
  <si>
    <t>Senegal</t>
  </si>
  <si>
    <t>SN</t>
  </si>
  <si>
    <t>Singapore</t>
  </si>
  <si>
    <t>SG</t>
  </si>
  <si>
    <t>Serbia (RS)</t>
  </si>
  <si>
    <t>Seychelles (SC)</t>
  </si>
  <si>
    <t>Slovenia</t>
  </si>
  <si>
    <t>SI</t>
  </si>
  <si>
    <t>Sierra Leone (SL)</t>
  </si>
  <si>
    <t>Sierra Leone</t>
  </si>
  <si>
    <t>SL</t>
  </si>
  <si>
    <t xml:space="preserve">Svalbard and Jan Mayen Islands </t>
  </si>
  <si>
    <t>SJ</t>
  </si>
  <si>
    <t>Singapore (SG)</t>
  </si>
  <si>
    <t>Slovakia</t>
  </si>
  <si>
    <t>SK</t>
  </si>
  <si>
    <t>Slovakia (SK)</t>
  </si>
  <si>
    <t>Slovenia (SI)</t>
  </si>
  <si>
    <t>Solomon Islands (SB)</t>
  </si>
  <si>
    <t>Somalia (SO)</t>
  </si>
  <si>
    <t>Somalia</t>
  </si>
  <si>
    <t>SO</t>
  </si>
  <si>
    <t>South Africa (ZA)</t>
  </si>
  <si>
    <t>South Africa</t>
  </si>
  <si>
    <t>ZA</t>
  </si>
  <si>
    <t>Suriname</t>
  </si>
  <si>
    <t>SR</t>
  </si>
  <si>
    <t>South Georgia and the South Sandwich Islands (GS)</t>
  </si>
  <si>
    <t>South Sudan</t>
  </si>
  <si>
    <t>SS</t>
  </si>
  <si>
    <t>South Sudan (SS)</t>
  </si>
  <si>
    <t>Spain (ES)</t>
  </si>
  <si>
    <t>Sri Lanka (LK)</t>
  </si>
  <si>
    <t>Syrian Arab Republic (Syria)</t>
  </si>
  <si>
    <t>SY</t>
  </si>
  <si>
    <t>Sudan (SD)</t>
  </si>
  <si>
    <t>Swaziland</t>
  </si>
  <si>
    <t>SZ</t>
  </si>
  <si>
    <t>Suriname (SR)</t>
  </si>
  <si>
    <t xml:space="preserve">Turks and Caicos Islands </t>
  </si>
  <si>
    <t>Svalbard and Jan Mayen Islands  (SJ)</t>
  </si>
  <si>
    <t>Swaziland (SZ)</t>
  </si>
  <si>
    <t>Sweden (SE)</t>
  </si>
  <si>
    <t>Togo</t>
  </si>
  <si>
    <t>TG</t>
  </si>
  <si>
    <t>Switzerland (CH)</t>
  </si>
  <si>
    <t>Thailand</t>
  </si>
  <si>
    <t>TH</t>
  </si>
  <si>
    <t>Syrian Arab Republic (Syria) (SY)</t>
  </si>
  <si>
    <t>Tajikistan</t>
  </si>
  <si>
    <t>TJ</t>
  </si>
  <si>
    <t>Taiwan, Republic of China (TW)</t>
  </si>
  <si>
    <t>Taiwan, Republic of China</t>
  </si>
  <si>
    <t>TW</t>
  </si>
  <si>
    <t xml:space="preserve">Tokelau </t>
  </si>
  <si>
    <t>TK</t>
  </si>
  <si>
    <t>Tajikistan (TJ)</t>
  </si>
  <si>
    <t>Timor-Leste</t>
  </si>
  <si>
    <t>TL</t>
  </si>
  <si>
    <t>Tanzania, United Republic of (TZ)</t>
  </si>
  <si>
    <t>Tanzania, United Republic of</t>
  </si>
  <si>
    <t>TZ</t>
  </si>
  <si>
    <t>Turkmenistan</t>
  </si>
  <si>
    <t>TM</t>
  </si>
  <si>
    <t>Thailand (TH)</t>
  </si>
  <si>
    <t>Tunisia</t>
  </si>
  <si>
    <t>TN</t>
  </si>
  <si>
    <t>Timor-Leste (TL)</t>
  </si>
  <si>
    <t>Tonga</t>
  </si>
  <si>
    <t>TO</t>
  </si>
  <si>
    <t>Togo (TG)</t>
  </si>
  <si>
    <t>Turkey</t>
  </si>
  <si>
    <t>TR</t>
  </si>
  <si>
    <t>Tokelau  (TK)</t>
  </si>
  <si>
    <t>Trinidad and Tobago</t>
  </si>
  <si>
    <t>Tonga (TO)</t>
  </si>
  <si>
    <t>Tuvalu</t>
  </si>
  <si>
    <t>TV</t>
  </si>
  <si>
    <t>Trinidad and Tobago (TT)</t>
  </si>
  <si>
    <t>Tunisia (TN)</t>
  </si>
  <si>
    <t>Turkey (TR)</t>
  </si>
  <si>
    <t>Ukraine</t>
  </si>
  <si>
    <t>UA</t>
  </si>
  <si>
    <t>Turkmenistan (TM)</t>
  </si>
  <si>
    <t>Uganda</t>
  </si>
  <si>
    <t>UG</t>
  </si>
  <si>
    <t>Turks and Caicos Islands  (TC)</t>
  </si>
  <si>
    <t>US Minor Outlying Islands</t>
  </si>
  <si>
    <t>UM</t>
  </si>
  <si>
    <t>Tuvalu (TV)</t>
  </si>
  <si>
    <t>United States of America</t>
  </si>
  <si>
    <t>US</t>
  </si>
  <si>
    <t>Uganda (UG)</t>
  </si>
  <si>
    <t>Uruguay</t>
  </si>
  <si>
    <t>UY</t>
  </si>
  <si>
    <t>Ukraine (UA)</t>
  </si>
  <si>
    <t>Uzbekistan</t>
  </si>
  <si>
    <t>UZ</t>
  </si>
  <si>
    <t>United Arab Emirates (AE)</t>
  </si>
  <si>
    <t>United Kingdom (GB)</t>
  </si>
  <si>
    <t>United States of America (US)</t>
  </si>
  <si>
    <t>Venezuela (Bolivarian Republic)</t>
  </si>
  <si>
    <t>VE</t>
  </si>
  <si>
    <t>Uruguay (UY)</t>
  </si>
  <si>
    <t>US Minor Outlying Islands (UM)</t>
  </si>
  <si>
    <t>Virgin Islands, US</t>
  </si>
  <si>
    <t>VI</t>
  </si>
  <si>
    <t>Uzbekistan (UZ)</t>
  </si>
  <si>
    <t>Viet Nam</t>
  </si>
  <si>
    <t>VN</t>
  </si>
  <si>
    <t>Vanuatu (VU)</t>
  </si>
  <si>
    <t>Vanuatu</t>
  </si>
  <si>
    <t>VU</t>
  </si>
  <si>
    <t>Venezuela (Bolivarian Republic) (VE)</t>
  </si>
  <si>
    <t xml:space="preserve">Wallis and Futuna Islands </t>
  </si>
  <si>
    <t>WF</t>
  </si>
  <si>
    <t>Viet Nam (VN)</t>
  </si>
  <si>
    <t>Virgin Islands, US (VI)</t>
  </si>
  <si>
    <t>Wallis and Futuna Islands  (WF)</t>
  </si>
  <si>
    <t>Yemen</t>
  </si>
  <si>
    <t>YE</t>
  </si>
  <si>
    <t>Western Sahara (EH)</t>
  </si>
  <si>
    <t>Yemen (YE)</t>
  </si>
  <si>
    <t>Zambia (ZM)</t>
  </si>
  <si>
    <t>Zambia</t>
  </si>
  <si>
    <t>ZM</t>
  </si>
  <si>
    <t>Zimbabwe (ZW)</t>
  </si>
  <si>
    <t>Zimbabwe</t>
  </si>
  <si>
    <t>ZW</t>
  </si>
  <si>
    <t>TOTAL PERSON/MONTHS FOR ALL BENEFICIARIES PER WP
(INCLUDING LINKED THIRD PARTIES)</t>
  </si>
  <si>
    <t>STEP</t>
  </si>
  <si>
    <t>Status</t>
  </si>
  <si>
    <t>TASKS IN PROGRESS</t>
  </si>
  <si>
    <t>P</t>
  </si>
  <si>
    <t>Update from BENEFICIARIES LIST</t>
  </si>
  <si>
    <t>PRINT TO PDF</t>
  </si>
  <si>
    <t>CHECK VALIDITY</t>
  </si>
  <si>
    <t>Update from WORK PACKAGES LIST</t>
  </si>
  <si>
    <t>CONVERT TO .XLSX</t>
  </si>
  <si>
    <t>Update DETAILED SUMMARY TABLE</t>
  </si>
  <si>
    <t>Update BE-WP Person Months</t>
  </si>
  <si>
    <t>Update TECHNICAL CALCULATIONS</t>
  </si>
  <si>
    <t>Update PROPOSAL BUDGET</t>
  </si>
  <si>
    <t>Update BE-WP Overview</t>
  </si>
  <si>
    <t>Total of the budget</t>
  </si>
  <si>
    <t>BE NR/EA</t>
  </si>
  <si>
    <t>TOOL:   DEPRECIATION COSTS LIST</t>
  </si>
  <si>
    <t>BE nr</t>
  </si>
  <si>
    <t>Beneficiary name</t>
  </si>
  <si>
    <t>WP nr</t>
  </si>
  <si>
    <t>Work Package name</t>
  </si>
  <si>
    <t>Resource type</t>
  </si>
  <si>
    <t>Short name of the investments</t>
  </si>
  <si>
    <t>Date of purchase</t>
  </si>
  <si>
    <t>Purchase cost</t>
  </si>
  <si>
    <t>% used for the project</t>
  </si>
  <si>
    <t>% use for lifetime of the investment</t>
  </si>
  <si>
    <t>Charged 
depreciation costs 
per investment</t>
  </si>
  <si>
    <t>Justification: Needed info for depreciation</t>
  </si>
  <si>
    <t>Any comments</t>
  </si>
  <si>
    <t>nr</t>
  </si>
  <si>
    <t>BE ref</t>
  </si>
  <si>
    <t>WP ref</t>
  </si>
  <si>
    <t>Comments</t>
  </si>
  <si>
    <t>Name</t>
  </si>
  <si>
    <t>Value</t>
  </si>
  <si>
    <t>CURRENT VERSION</t>
  </si>
  <si>
    <t>4.4</t>
  </si>
  <si>
    <t>DATE OF VERSION</t>
  </si>
  <si>
    <t>BUILD</t>
  </si>
  <si>
    <t>DO NOT CHANGE</t>
  </si>
  <si>
    <t>ANYTHING BELOW</t>
  </si>
  <si>
    <t>CurrentFileName</t>
  </si>
  <si>
    <t>Tpl_Detailed Budget Table (ERASMUS LSII).xlsm</t>
  </si>
  <si>
    <t>LastIDBeneficiaire</t>
  </si>
  <si>
    <t>&lt;init = 1</t>
  </si>
  <si>
    <t>LastIDWorkPackages</t>
  </si>
  <si>
    <t>SheetBEBenNumCell</t>
  </si>
  <si>
    <t>SheetBEBenCell</t>
  </si>
  <si>
    <t>NbrColForWP</t>
  </si>
  <si>
    <t>Total Budget</t>
  </si>
  <si>
    <t>MyRequestedEUContribution</t>
  </si>
  <si>
    <t>PRORATA</t>
  </si>
  <si>
    <t>ColumnForWPNumber</t>
  </si>
  <si>
    <t>ProtectionMode</t>
  </si>
  <si>
    <t>File Status</t>
  </si>
  <si>
    <t>Password for workbook</t>
  </si>
  <si>
    <t>Detailed budget table</t>
  </si>
  <si>
    <t>XXXXXX
X
X</t>
  </si>
  <si>
    <t xml:space="preserve">Maximum Grant Amount of this Action </t>
  </si>
  <si>
    <t>Cofinancing Percentage</t>
  </si>
  <si>
    <t>Double-Click to apply the changes --&gt;</t>
  </si>
  <si>
    <t>APPLY CHANGES</t>
  </si>
  <si>
    <t>X
X
X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</si>
</sst>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quot;£&quot;* #,##0.00_-;\-&quot;£&quot;* #,##0.00_-;_-&quot;£&quot;* &quot;-&quot;??_-;_-@_-"/>
    <numFmt numFmtId="166" formatCode="#,##0.00\ &quot;€&quot;"/>
    <numFmt numFmtId="167" formatCode="_-* #,##0_-;\-* #,##0_-;_-* &quot;-&quot;??_-;_-@_-"/>
    <numFmt numFmtId="168" formatCode="00"/>
  </numFmts>
  <fonts count="6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i/>
      <sz val="11"/>
      <color theme="1"/>
      <name val="Calibri"/>
      <family val="2"/>
      <scheme val="minor"/>
    </font>
    <font>
      <i/>
      <sz val="11"/>
      <color theme="1"/>
      <name val="Calibri"/>
      <family val="2"/>
      <scheme val="minor"/>
    </font>
    <font>
      <sz val="9"/>
      <color theme="1"/>
      <name val="Calibri"/>
      <family val="2"/>
      <scheme val="minor"/>
    </font>
    <font>
      <b/>
      <sz val="9"/>
      <color rgb="FFFF0000"/>
      <name val="Calibri"/>
      <family val="2"/>
    </font>
    <font>
      <b/>
      <sz val="9"/>
      <color rgb="FF000000"/>
      <name val="Calibri"/>
      <family val="2"/>
    </font>
    <font>
      <b/>
      <sz val="9"/>
      <name val="Calibri"/>
      <family val="2"/>
    </font>
    <font>
      <b/>
      <sz val="9"/>
      <color theme="1"/>
      <name val="Calibri"/>
      <family val="2"/>
      <scheme val="minor"/>
    </font>
    <font>
      <b/>
      <sz val="11"/>
      <color theme="0"/>
      <name val="Calibri"/>
      <family val="2"/>
      <scheme val="minor"/>
    </font>
    <font>
      <sz val="11"/>
      <color theme="7"/>
      <name val="Calibri"/>
      <family val="2"/>
      <scheme val="minor"/>
    </font>
    <font>
      <sz val="9"/>
      <color indexed="81"/>
      <name val="Tahoma"/>
      <family val="2"/>
    </font>
    <font>
      <sz val="11"/>
      <color rgb="FF9C6500"/>
      <name val="Calibri"/>
      <family val="2"/>
      <scheme val="minor"/>
    </font>
    <font>
      <sz val="11"/>
      <color theme="0"/>
      <name val="Calibri"/>
      <family val="2"/>
      <scheme val="minor"/>
    </font>
    <font>
      <sz val="11"/>
      <color rgb="FFC00000"/>
      <name val="Calibri"/>
      <family val="2"/>
      <scheme val="minor"/>
    </font>
    <font>
      <sz val="11"/>
      <color theme="9" tint="-0.249977111117893"/>
      <name val="Calibri"/>
      <family val="2"/>
      <scheme val="minor"/>
    </font>
    <font>
      <sz val="11"/>
      <name val="Calibri"/>
      <family val="2"/>
      <scheme val="minor"/>
    </font>
    <font>
      <b/>
      <sz val="16"/>
      <color theme="9"/>
      <name val="Calibri"/>
      <family val="2"/>
      <scheme val="minor"/>
    </font>
    <font>
      <b/>
      <sz val="9"/>
      <color indexed="81"/>
      <name val="Tahoma"/>
      <family val="2"/>
    </font>
    <font>
      <b/>
      <sz val="9"/>
      <color rgb="FFFF0000"/>
      <name val="Calibri"/>
      <family val="2"/>
      <scheme val="minor"/>
    </font>
    <font>
      <sz val="9"/>
      <color theme="1"/>
      <name val="Calibri"/>
      <family val="2"/>
    </font>
    <font>
      <b/>
      <i/>
      <sz val="9"/>
      <color rgb="FF000000"/>
      <name val="Calibri"/>
      <family val="2"/>
    </font>
    <font>
      <sz val="9"/>
      <color rgb="FF000000"/>
      <name val="Calibri"/>
      <family val="2"/>
    </font>
    <font>
      <b/>
      <sz val="9"/>
      <color rgb="FFFFFF00"/>
      <name val="Calibri"/>
      <family val="2"/>
    </font>
    <font>
      <sz val="18"/>
      <color rgb="FF9C6500"/>
      <name val="Calibri"/>
      <family val="2"/>
      <scheme val="minor"/>
    </font>
    <font>
      <sz val="15"/>
      <color theme="1"/>
      <name val="Calibri"/>
      <family val="2"/>
      <scheme val="minor"/>
    </font>
    <font>
      <sz val="9"/>
      <color rgb="FFFFFF00"/>
      <name val="Calibri"/>
      <family val="2"/>
      <scheme val="minor"/>
    </font>
    <font>
      <b/>
      <sz val="12"/>
      <color rgb="FFFF0000"/>
      <name val="Calibri"/>
      <family val="2"/>
    </font>
    <font>
      <sz val="12"/>
      <color theme="1"/>
      <name val="Calibri"/>
      <family val="2"/>
      <scheme val="minor"/>
    </font>
    <font>
      <b/>
      <sz val="9"/>
      <color rgb="FFFFFF00"/>
      <name val="Calibri"/>
      <family val="2"/>
      <scheme val="minor"/>
    </font>
    <font>
      <b/>
      <sz val="13"/>
      <color theme="9" tint="-0.249977111117893"/>
      <name val="Calibri"/>
      <family val="2"/>
      <scheme val="minor"/>
    </font>
    <font>
      <sz val="13"/>
      <color theme="9" tint="-0.249977111117893"/>
      <name val="Calibri"/>
      <family val="2"/>
      <scheme val="minor"/>
    </font>
    <font>
      <b/>
      <sz val="20"/>
      <color theme="4" tint="0.79998168889431442"/>
      <name val="Calibri"/>
      <family val="2"/>
      <scheme val="minor"/>
    </font>
    <font>
      <sz val="16"/>
      <color theme="1"/>
      <name val="Calibri"/>
      <family val="2"/>
      <scheme val="minor"/>
    </font>
    <font>
      <sz val="9"/>
      <color theme="0"/>
      <name val="Calibri"/>
      <family val="2"/>
      <scheme val="minor"/>
    </font>
    <font>
      <sz val="9"/>
      <color theme="4" tint="-0.499984740745262"/>
      <name val="Calibri"/>
      <family val="2"/>
      <scheme val="minor"/>
    </font>
    <font>
      <sz val="30"/>
      <color theme="1"/>
      <name val="Calibri"/>
      <family val="2"/>
      <scheme val="minor"/>
    </font>
    <font>
      <i/>
      <sz val="11"/>
      <color rgb="FFFF0000"/>
      <name val="Calibri"/>
      <family val="2"/>
      <scheme val="minor"/>
    </font>
    <font>
      <sz val="9"/>
      <color rgb="FF9C6500"/>
      <name val="Calibri"/>
      <family val="2"/>
      <scheme val="minor"/>
    </font>
    <font>
      <sz val="11"/>
      <color rgb="FF3F3F76"/>
      <name val="Calibri"/>
      <family val="2"/>
      <scheme val="minor"/>
    </font>
    <font>
      <b/>
      <sz val="11"/>
      <color rgb="FFFFFF00"/>
      <name val="Calibri"/>
      <family val="2"/>
      <scheme val="minor"/>
    </font>
    <font>
      <b/>
      <sz val="20"/>
      <color theme="1"/>
      <name val="Calibri"/>
      <family val="2"/>
      <scheme val="minor"/>
    </font>
    <font>
      <b/>
      <sz val="18"/>
      <color theme="1"/>
      <name val="Calibri"/>
      <family val="2"/>
      <scheme val="minor"/>
    </font>
    <font>
      <b/>
      <i/>
      <sz val="12"/>
      <color rgb="FF7030A0"/>
      <name val="Calibri"/>
      <family val="2"/>
      <scheme val="minor"/>
    </font>
    <font>
      <sz val="11"/>
      <color rgb="FF1F497D"/>
      <name val="Calibri"/>
      <family val="2"/>
      <scheme val="minor"/>
    </font>
    <font>
      <sz val="30"/>
      <color rgb="FF3F3F76"/>
      <name val="Calibri"/>
      <family val="2"/>
      <scheme val="minor"/>
    </font>
    <font>
      <sz val="9"/>
      <color theme="0" tint="-0.499984740745262"/>
      <name val="Calibri"/>
      <family val="2"/>
      <scheme val="minor"/>
    </font>
    <font>
      <b/>
      <sz val="9"/>
      <color theme="0"/>
      <name val="Calibri"/>
      <family val="2"/>
      <scheme val="minor"/>
    </font>
    <font>
      <b/>
      <sz val="9"/>
      <color theme="2" tint="-9.9978637043366805E-2"/>
      <name val="Calibri"/>
      <family val="2"/>
      <scheme val="minor"/>
    </font>
    <font>
      <b/>
      <sz val="9"/>
      <color theme="2" tint="-0.249977111117893"/>
      <name val="Calibri"/>
      <family val="2"/>
    </font>
    <font>
      <sz val="16"/>
      <color rgb="FF0070C0"/>
      <name val="Calibri"/>
      <family val="2"/>
      <scheme val="minor"/>
    </font>
    <font>
      <b/>
      <sz val="16"/>
      <color theme="0" tint="-0.499984740745262"/>
      <name val="Calibri"/>
      <family val="2"/>
      <scheme val="minor"/>
    </font>
    <font>
      <b/>
      <u/>
      <sz val="11"/>
      <color theme="1"/>
      <name val="Calibri"/>
      <family val="2"/>
      <scheme val="minor"/>
    </font>
    <font>
      <u/>
      <sz val="11"/>
      <color theme="1"/>
      <name val="Calibri"/>
      <family val="2"/>
      <scheme val="minor"/>
    </font>
    <font>
      <sz val="9"/>
      <color rgb="FF006100"/>
      <name val="EC Square Sans Pro"/>
      <family val="2"/>
    </font>
    <font>
      <b/>
      <sz val="14"/>
      <name val="Calibri"/>
      <family val="2"/>
      <scheme val="minor"/>
    </font>
    <font>
      <sz val="22"/>
      <color theme="1"/>
      <name val="Calibri"/>
      <family val="2"/>
      <scheme val="minor"/>
    </font>
    <font>
      <sz val="11"/>
      <color rgb="FF9C0006"/>
      <name val="EC Square Sans Pro"/>
      <family val="2"/>
    </font>
    <font>
      <b/>
      <sz val="11"/>
      <color rgb="FF9C0006"/>
      <name val="EC Square Sans Pro"/>
      <family val="2"/>
    </font>
    <font>
      <sz val="6"/>
      <color theme="0" tint="-0.249977111117893"/>
      <name val="Arial"/>
      <family val="2"/>
    </font>
    <font>
      <b/>
      <sz val="9"/>
      <color indexed="81"/>
      <name val="Tahoma"/>
      <charset val="1"/>
    </font>
    <font>
      <b/>
      <sz val="8"/>
      <color theme="1"/>
      <name val="Verdana"/>
      <family val="2"/>
    </font>
    <font>
      <sz val="8"/>
      <color theme="1"/>
      <name val="Verdana"/>
      <family val="2"/>
    </font>
    <font>
      <sz val="8"/>
      <color theme="2" tint="-0.249977111117893"/>
      <name val="Verdana"/>
      <family val="2"/>
    </font>
    <font>
      <i/>
      <sz val="8"/>
      <color theme="1"/>
      <name val="Verdana"/>
      <family val="2"/>
    </font>
    <font>
      <u/>
      <sz val="11"/>
      <name val="Calibri"/>
      <family val="2"/>
      <scheme val="minor"/>
    </font>
  </fonts>
  <fills count="3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EDEDED"/>
        <bgColor rgb="FF000000"/>
      </patternFill>
    </fill>
    <fill>
      <patternFill patternType="solid">
        <fgColor rgb="FFD0CECE"/>
        <bgColor rgb="FF000000"/>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499984740745262"/>
        <bgColor rgb="FF000000"/>
      </patternFill>
    </fill>
    <fill>
      <patternFill patternType="solid">
        <fgColor rgb="FFA5A5A5"/>
      </patternFill>
    </fill>
    <fill>
      <patternFill patternType="solid">
        <fgColor theme="0" tint="-4.9989318521683403E-2"/>
        <bgColor indexed="64"/>
      </patternFill>
    </fill>
    <fill>
      <patternFill patternType="solid">
        <fgColor rgb="FFFFEB9C"/>
      </patternFill>
    </fill>
    <fill>
      <patternFill patternType="solid">
        <fgColor theme="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2" tint="-0.249977111117893"/>
        <bgColor rgb="FF000000"/>
      </patternFill>
    </fill>
    <fill>
      <patternFill patternType="solid">
        <fgColor theme="9"/>
        <bgColor indexed="64"/>
      </patternFill>
    </fill>
    <fill>
      <patternFill patternType="solid">
        <fgColor theme="8"/>
        <bgColor indexed="64"/>
      </patternFill>
    </fill>
    <fill>
      <patternFill patternType="solid">
        <fgColor theme="4" tint="0.79998168889431442"/>
        <bgColor indexed="64"/>
      </patternFill>
    </fill>
    <fill>
      <patternFill patternType="solid">
        <fgColor theme="0"/>
        <bgColor indexed="64"/>
      </patternFill>
    </fill>
    <fill>
      <patternFill patternType="solid">
        <fgColor theme="1"/>
        <bgColor theme="1"/>
      </patternFill>
    </fill>
    <fill>
      <patternFill patternType="solid">
        <fgColor rgb="FFEEF2D8"/>
        <bgColor indexed="64"/>
      </patternFill>
    </fill>
    <fill>
      <patternFill patternType="solid">
        <fgColor rgb="FFFFCC99"/>
      </patternFill>
    </fill>
    <fill>
      <patternFill patternType="solid">
        <fgColor theme="1" tint="0.499984740745262"/>
        <bgColor indexed="64"/>
      </patternFill>
    </fill>
    <fill>
      <patternFill patternType="solid">
        <fgColor rgb="FF00B0F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tint="-0.14999847407452621"/>
        <bgColor theme="0" tint="-0.14999847407452621"/>
      </patternFill>
    </fill>
    <fill>
      <patternFill patternType="solid">
        <fgColor rgb="FFC6EFCE"/>
      </patternFill>
    </fill>
    <fill>
      <patternFill patternType="solid">
        <fgColor rgb="FFFFC7CE"/>
      </patternFill>
    </fill>
    <fill>
      <patternFill patternType="solid">
        <fgColor theme="2" tint="-0.249977111117893"/>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ck">
        <color indexed="64"/>
      </top>
      <bottom style="thin">
        <color indexed="64"/>
      </bottom>
      <diagonal/>
    </border>
    <border>
      <left/>
      <right/>
      <top/>
      <bottom style="double">
        <color rgb="FF3F3F3F"/>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theme="4" tint="-0.499984740745262"/>
      </top>
      <bottom style="thin">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theme="4" tint="-0.499984740745262"/>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bottom style="thick">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theme="0"/>
      </left>
      <right/>
      <top/>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indexed="64"/>
      </right>
      <top style="thin">
        <color indexed="64"/>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medium">
        <color indexed="64"/>
      </left>
      <right style="thick">
        <color indexed="64"/>
      </right>
      <top style="thin">
        <color indexed="64"/>
      </top>
      <bottom/>
      <diagonal/>
    </border>
    <border>
      <left style="thin">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medium">
        <color indexed="64"/>
      </left>
      <right style="thick">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9" fontId="1" fillId="0" borderId="0" applyFont="0" applyFill="0" applyBorder="0" applyAlignment="0" applyProtection="0"/>
    <xf numFmtId="0" fontId="12" fillId="11" borderId="25" applyNumberFormat="0" applyAlignment="0" applyProtection="0"/>
    <xf numFmtId="0" fontId="15" fillId="13" borderId="0" applyNumberFormat="0" applyBorder="0" applyAlignment="0" applyProtection="0"/>
    <xf numFmtId="0" fontId="42" fillId="26" borderId="73" applyNumberFormat="0" applyAlignment="0" applyProtection="0"/>
    <xf numFmtId="164" fontId="1" fillId="0" borderId="0" applyFont="0" applyFill="0" applyBorder="0" applyAlignment="0" applyProtection="0"/>
    <xf numFmtId="0" fontId="68" fillId="0" borderId="0" applyNumberFormat="0" applyFill="0" applyBorder="0" applyAlignment="0" applyProtection="0"/>
    <xf numFmtId="165" fontId="1" fillId="0" borderId="0" applyFont="0" applyFill="0" applyBorder="0" applyAlignment="0" applyProtection="0"/>
    <xf numFmtId="0" fontId="57" fillId="32" borderId="0" applyNumberFormat="0" applyBorder="0" applyAlignment="0" applyProtection="0"/>
    <xf numFmtId="0" fontId="60" fillId="33" borderId="0" applyNumberFormat="0" applyBorder="0" applyAlignment="0" applyProtection="0"/>
    <xf numFmtId="0" fontId="68" fillId="0" borderId="0" applyNumberFormat="0" applyFill="0" applyBorder="0" applyAlignment="0" applyProtection="0"/>
  </cellStyleXfs>
  <cellXfs count="391">
    <xf numFmtId="0" fontId="0" fillId="0" borderId="0" xfId="0"/>
    <xf numFmtId="0" fontId="0" fillId="0" borderId="1"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vertical="top" wrapText="1"/>
    </xf>
    <xf numFmtId="0" fontId="2" fillId="0" borderId="0" xfId="0" applyFont="1"/>
    <xf numFmtId="0" fontId="6" fillId="7" borderId="1" xfId="0" applyFont="1" applyFill="1" applyBorder="1" applyAlignment="1">
      <alignment vertical="center"/>
    </xf>
    <xf numFmtId="0" fontId="0" fillId="6" borderId="26" xfId="0" applyFill="1" applyBorder="1"/>
    <xf numFmtId="0" fontId="2" fillId="0" borderId="0" xfId="0" applyFont="1" applyAlignment="1">
      <alignment horizontal="center" vertical="center"/>
    </xf>
    <xf numFmtId="0" fontId="17" fillId="14" borderId="25" xfId="2" applyFont="1" applyFill="1" applyAlignment="1">
      <alignment horizontal="center"/>
    </xf>
    <xf numFmtId="0" fontId="18" fillId="14" borderId="25" xfId="2" applyFont="1" applyFill="1" applyAlignment="1">
      <alignment horizontal="center" vertical="center"/>
    </xf>
    <xf numFmtId="0" fontId="16" fillId="0" borderId="0" xfId="0" applyFont="1"/>
    <xf numFmtId="0" fontId="13" fillId="3" borderId="6" xfId="0" applyFont="1" applyFill="1" applyBorder="1"/>
    <xf numFmtId="0" fontId="16" fillId="3" borderId="6" xfId="0" applyFont="1" applyFill="1" applyBorder="1"/>
    <xf numFmtId="0" fontId="2" fillId="3" borderId="6" xfId="0" applyFont="1" applyFill="1" applyBorder="1"/>
    <xf numFmtId="0" fontId="20" fillId="9" borderId="25" xfId="2" applyFont="1" applyFill="1" applyAlignment="1">
      <alignment horizontal="center"/>
    </xf>
    <xf numFmtId="0" fontId="0" fillId="6" borderId="26" xfId="0" applyFill="1" applyBorder="1" applyProtection="1">
      <protection locked="0"/>
    </xf>
    <xf numFmtId="0" fontId="19" fillId="0" borderId="0" xfId="0" applyFont="1"/>
    <xf numFmtId="0" fontId="0" fillId="3" borderId="0" xfId="0" applyFill="1"/>
    <xf numFmtId="0" fontId="19" fillId="3" borderId="6" xfId="0" applyFont="1" applyFill="1" applyBorder="1"/>
    <xf numFmtId="0" fontId="19" fillId="0" borderId="0" xfId="0" applyFont="1" applyAlignment="1">
      <alignment horizontal="center" vertical="center"/>
    </xf>
    <xf numFmtId="0" fontId="19" fillId="3" borderId="0" xfId="0" applyFont="1" applyFill="1"/>
    <xf numFmtId="0" fontId="7" fillId="0" borderId="0" xfId="0" applyFont="1" applyAlignment="1">
      <alignment horizontal="center" vertical="center"/>
    </xf>
    <xf numFmtId="0" fontId="7" fillId="0" borderId="0" xfId="0" applyFont="1" applyAlignment="1">
      <alignment horizontal="left" vertical="center"/>
    </xf>
    <xf numFmtId="2" fontId="7" fillId="0" borderId="0" xfId="0" applyNumberFormat="1" applyFont="1" applyAlignment="1">
      <alignment horizontal="center" vertical="center"/>
    </xf>
    <xf numFmtId="0" fontId="7" fillId="17" borderId="36" xfId="0" applyFont="1" applyFill="1" applyBorder="1" applyAlignment="1">
      <alignment horizontal="center" vertical="center"/>
    </xf>
    <xf numFmtId="0" fontId="0" fillId="17" borderId="39" xfId="0" applyFill="1" applyBorder="1" applyAlignment="1">
      <alignment horizontal="center" vertical="center"/>
    </xf>
    <xf numFmtId="0" fontId="7" fillId="17" borderId="39" xfId="0" applyFont="1" applyFill="1" applyBorder="1" applyAlignment="1">
      <alignment horizontal="left" vertical="center"/>
    </xf>
    <xf numFmtId="0" fontId="9" fillId="0" borderId="29" xfId="0" applyFont="1" applyBorder="1" applyAlignment="1">
      <alignment horizontal="left" vertical="center"/>
    </xf>
    <xf numFmtId="0" fontId="23" fillId="0" borderId="15" xfId="0" applyFont="1" applyBorder="1" applyAlignment="1">
      <alignment horizontal="left" vertical="center"/>
    </xf>
    <xf numFmtId="0" fontId="23" fillId="0" borderId="2" xfId="0" applyFont="1" applyBorder="1" applyAlignment="1">
      <alignment horizontal="left" vertical="center"/>
    </xf>
    <xf numFmtId="0" fontId="23" fillId="0" borderId="5" xfId="0" applyFont="1" applyBorder="1" applyAlignment="1">
      <alignment horizontal="left" vertical="center"/>
    </xf>
    <xf numFmtId="0" fontId="9" fillId="0" borderId="15" xfId="0" applyFont="1" applyBorder="1" applyAlignment="1">
      <alignment horizontal="left" vertical="center"/>
    </xf>
    <xf numFmtId="0" fontId="9" fillId="0" borderId="32" xfId="0" applyFont="1" applyBorder="1" applyAlignment="1">
      <alignment horizontal="left" vertical="center"/>
    </xf>
    <xf numFmtId="0" fontId="24" fillId="0" borderId="33" xfId="0" applyFont="1" applyBorder="1" applyAlignment="1">
      <alignment horizontal="left" vertical="center"/>
    </xf>
    <xf numFmtId="0" fontId="24" fillId="0" borderId="5" xfId="0" applyFont="1" applyBorder="1" applyAlignment="1">
      <alignment horizontal="left" vertical="center"/>
    </xf>
    <xf numFmtId="0" fontId="25" fillId="0" borderId="5"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24" fillId="0" borderId="10" xfId="0" applyFont="1" applyBorder="1" applyAlignment="1">
      <alignment horizontal="left" vertical="center"/>
    </xf>
    <xf numFmtId="0" fontId="23" fillId="0" borderId="28" xfId="0" applyFont="1" applyBorder="1" applyAlignment="1">
      <alignment horizontal="left" vertical="center"/>
    </xf>
    <xf numFmtId="0" fontId="9" fillId="0" borderId="28" xfId="0" applyFont="1" applyBorder="1" applyAlignment="1">
      <alignment horizontal="left" vertical="center"/>
    </xf>
    <xf numFmtId="0" fontId="9" fillId="0" borderId="5" xfId="0" applyFont="1" applyBorder="1" applyAlignment="1">
      <alignment horizontal="left" vertical="center"/>
    </xf>
    <xf numFmtId="0" fontId="7" fillId="17" borderId="0" xfId="0" applyFont="1" applyFill="1" applyAlignment="1">
      <alignment horizontal="center" vertical="center"/>
    </xf>
    <xf numFmtId="0" fontId="0" fillId="17" borderId="0" xfId="0" applyFill="1" applyAlignment="1">
      <alignment horizontal="center" vertical="center"/>
    </xf>
    <xf numFmtId="0" fontId="7" fillId="17" borderId="0" xfId="0" applyFont="1" applyFill="1" applyAlignment="1">
      <alignment horizontal="left" vertical="center"/>
    </xf>
    <xf numFmtId="0" fontId="28" fillId="0" borderId="0" xfId="0" applyFont="1" applyAlignment="1">
      <alignment horizontal="center" vertical="center"/>
    </xf>
    <xf numFmtId="2" fontId="0" fillId="14" borderId="0" xfId="0" applyNumberFormat="1" applyFill="1"/>
    <xf numFmtId="0" fontId="0" fillId="14" borderId="0" xfId="0" applyFill="1"/>
    <xf numFmtId="2" fontId="0" fillId="7" borderId="0" xfId="0" applyNumberFormat="1" applyFill="1" applyAlignment="1">
      <alignment horizontal="center" vertical="center"/>
    </xf>
    <xf numFmtId="0" fontId="0" fillId="7" borderId="0" xfId="0" applyFill="1" applyAlignment="1">
      <alignment horizontal="center" vertical="center"/>
    </xf>
    <xf numFmtId="0" fontId="33" fillId="9" borderId="25" xfId="2" applyFont="1" applyFill="1" applyAlignment="1">
      <alignment horizontal="center" vertical="center"/>
    </xf>
    <xf numFmtId="0" fontId="0" fillId="22" borderId="0" xfId="0" applyFill="1"/>
    <xf numFmtId="0" fontId="16" fillId="23" borderId="0" xfId="0" applyFont="1" applyFill="1" applyAlignment="1">
      <alignment wrapText="1"/>
    </xf>
    <xf numFmtId="0" fontId="16" fillId="23" borderId="0" xfId="0" applyFont="1" applyFill="1"/>
    <xf numFmtId="0" fontId="0" fillId="23" borderId="0" xfId="0" applyFill="1"/>
    <xf numFmtId="0" fontId="0" fillId="22" borderId="0" xfId="0" applyFill="1" applyAlignment="1">
      <alignment vertical="center"/>
    </xf>
    <xf numFmtId="0" fontId="0" fillId="15" borderId="0" xfId="0" applyFill="1" applyAlignment="1">
      <alignment horizontal="center" vertical="center"/>
    </xf>
    <xf numFmtId="0" fontId="0" fillId="15" borderId="0" xfId="1" applyNumberFormat="1" applyFont="1" applyFill="1" applyAlignment="1">
      <alignment horizontal="center" vertical="center"/>
    </xf>
    <xf numFmtId="0" fontId="0" fillId="0" borderId="0" xfId="0" applyAlignment="1">
      <alignment horizontal="left"/>
    </xf>
    <xf numFmtId="166" fontId="0" fillId="0" borderId="0" xfId="0" applyNumberFormat="1" applyAlignment="1">
      <alignment horizontal="left"/>
    </xf>
    <xf numFmtId="0" fontId="12" fillId="24" borderId="0" xfId="0" applyFont="1" applyFill="1"/>
    <xf numFmtId="0" fontId="12" fillId="24" borderId="61" xfId="0" applyFont="1" applyFill="1" applyBorder="1" applyAlignment="1">
      <alignment horizontal="left"/>
    </xf>
    <xf numFmtId="0" fontId="36" fillId="0" borderId="0" xfId="0" applyFont="1" applyAlignment="1">
      <alignment horizontal="right"/>
    </xf>
    <xf numFmtId="0" fontId="37" fillId="23" borderId="40" xfId="0" applyFont="1" applyFill="1" applyBorder="1" applyAlignment="1">
      <alignment horizontal="center" vertical="center"/>
    </xf>
    <xf numFmtId="0" fontId="0" fillId="0" borderId="0" xfId="0" applyAlignment="1">
      <alignment horizontal="center"/>
    </xf>
    <xf numFmtId="0" fontId="0" fillId="25" borderId="64" xfId="0" applyFill="1" applyBorder="1"/>
    <xf numFmtId="0" fontId="0" fillId="25" borderId="43" xfId="0" applyFill="1" applyBorder="1"/>
    <xf numFmtId="0" fontId="0" fillId="25" borderId="65" xfId="0" applyFill="1" applyBorder="1"/>
    <xf numFmtId="0" fontId="0" fillId="25" borderId="66" xfId="0" applyFill="1" applyBorder="1"/>
    <xf numFmtId="0" fontId="0" fillId="25" borderId="0" xfId="0" applyFill="1"/>
    <xf numFmtId="0" fontId="0" fillId="25" borderId="0" xfId="0" applyFill="1" applyAlignment="1">
      <alignment horizontal="center"/>
    </xf>
    <xf numFmtId="0" fontId="0" fillId="25" borderId="67" xfId="0" applyFill="1" applyBorder="1"/>
    <xf numFmtId="0" fontId="0" fillId="25" borderId="5" xfId="0" applyFill="1" applyBorder="1" applyAlignment="1">
      <alignment horizontal="right"/>
    </xf>
    <xf numFmtId="0" fontId="0" fillId="25" borderId="5" xfId="0" applyFill="1" applyBorder="1"/>
    <xf numFmtId="0" fontId="16" fillId="25" borderId="66" xfId="0" applyFont="1" applyFill="1" applyBorder="1" applyAlignment="1">
      <alignment wrapText="1"/>
    </xf>
    <xf numFmtId="0" fontId="16" fillId="25" borderId="66" xfId="0" applyFont="1" applyFill="1" applyBorder="1"/>
    <xf numFmtId="0" fontId="16" fillId="25" borderId="68" xfId="0" applyFont="1" applyFill="1" applyBorder="1" applyAlignment="1">
      <alignment wrapText="1"/>
    </xf>
    <xf numFmtId="0" fontId="0" fillId="25" borderId="69" xfId="0" applyFill="1" applyBorder="1"/>
    <xf numFmtId="0" fontId="0" fillId="25" borderId="69" xfId="0" applyFill="1" applyBorder="1" applyAlignment="1">
      <alignment horizontal="center"/>
    </xf>
    <xf numFmtId="0" fontId="0" fillId="25" borderId="70" xfId="0" applyFill="1" applyBorder="1"/>
    <xf numFmtId="0" fontId="2" fillId="0" borderId="0" xfId="0" applyFont="1" applyAlignment="1">
      <alignment horizontal="center"/>
    </xf>
    <xf numFmtId="0" fontId="0" fillId="6" borderId="26" xfId="0" applyFill="1" applyBorder="1" applyAlignment="1" applyProtection="1">
      <alignment horizontal="center"/>
      <protection locked="0"/>
    </xf>
    <xf numFmtId="0" fontId="13" fillId="3" borderId="6" xfId="0" applyFont="1" applyFill="1" applyBorder="1" applyAlignment="1">
      <alignment horizontal="center"/>
    </xf>
    <xf numFmtId="0" fontId="6" fillId="7" borderId="1" xfId="0" applyFont="1" applyFill="1" applyBorder="1" applyAlignment="1">
      <alignment horizontal="center" vertical="center"/>
    </xf>
    <xf numFmtId="0" fontId="0" fillId="0" borderId="0" xfId="0" quotePrefix="1"/>
    <xf numFmtId="0" fontId="0" fillId="15" borderId="0" xfId="0" applyFill="1" applyAlignment="1">
      <alignment horizontal="right" vertical="center"/>
    </xf>
    <xf numFmtId="0" fontId="0" fillId="25" borderId="5" xfId="0" applyFill="1" applyBorder="1" applyAlignment="1">
      <alignment horizontal="left"/>
    </xf>
    <xf numFmtId="0" fontId="16" fillId="23" borderId="0" xfId="0" applyFont="1" applyFill="1" applyAlignment="1">
      <alignment horizontal="left"/>
    </xf>
    <xf numFmtId="0" fontId="0" fillId="22" borderId="0" xfId="0" applyFill="1" applyAlignment="1">
      <alignment horizontal="left"/>
    </xf>
    <xf numFmtId="0" fontId="0" fillId="15" borderId="0" xfId="0" applyFill="1" applyAlignment="1">
      <alignment horizontal="left" vertical="center"/>
    </xf>
    <xf numFmtId="0" fontId="0" fillId="22" borderId="0" xfId="0" applyFill="1" applyAlignment="1">
      <alignment horizontal="left" vertical="center"/>
    </xf>
    <xf numFmtId="0" fontId="0" fillId="23" borderId="0" xfId="0" applyFill="1" applyAlignment="1">
      <alignment horizontal="left"/>
    </xf>
    <xf numFmtId="0" fontId="16" fillId="23" borderId="0" xfId="0" applyFont="1" applyFill="1" applyAlignment="1">
      <alignment horizontal="center"/>
    </xf>
    <xf numFmtId="0" fontId="5" fillId="20" borderId="1" xfId="0" applyFont="1" applyFill="1" applyBorder="1" applyAlignment="1">
      <alignment vertical="center"/>
    </xf>
    <xf numFmtId="0" fontId="5" fillId="20" borderId="1" xfId="0" applyFont="1" applyFill="1" applyBorder="1" applyAlignment="1">
      <alignment horizontal="center" vertical="center"/>
    </xf>
    <xf numFmtId="0" fontId="5" fillId="20" borderId="1" xfId="0" applyFont="1" applyFill="1" applyBorder="1" applyAlignment="1">
      <alignment horizontal="left" vertical="center"/>
    </xf>
    <xf numFmtId="166" fontId="36" fillId="14" borderId="0" xfId="0" applyNumberFormat="1" applyFont="1" applyFill="1"/>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41" fillId="13" borderId="1" xfId="3" applyFont="1" applyBorder="1" applyProtection="1">
      <protection locked="0"/>
    </xf>
    <xf numFmtId="2" fontId="0" fillId="0" borderId="0" xfId="0" applyNumberFormat="1"/>
    <xf numFmtId="0" fontId="0" fillId="0" borderId="1" xfId="0" applyBorder="1" applyAlignment="1">
      <alignment horizontal="left"/>
    </xf>
    <xf numFmtId="0" fontId="0" fillId="0" borderId="0" xfId="0" applyAlignment="1">
      <alignment horizontal="center" wrapText="1"/>
    </xf>
    <xf numFmtId="2" fontId="0" fillId="0" borderId="0" xfId="0" applyNumberFormat="1" applyAlignment="1">
      <alignment horizontal="center" wrapText="1"/>
    </xf>
    <xf numFmtId="4" fontId="36" fillId="14" borderId="0" xfId="0" applyNumberFormat="1" applyFont="1" applyFill="1"/>
    <xf numFmtId="0" fontId="4" fillId="0" borderId="0" xfId="0" applyFont="1" applyAlignment="1">
      <alignment horizontal="center"/>
    </xf>
    <xf numFmtId="0" fontId="16" fillId="23" borderId="0" xfId="0" applyFont="1" applyFill="1" applyAlignment="1">
      <alignment horizontal="center" vertical="center"/>
    </xf>
    <xf numFmtId="0" fontId="4" fillId="0" borderId="0" xfId="0" applyFont="1" applyAlignment="1">
      <alignment horizontal="center" vertical="center"/>
    </xf>
    <xf numFmtId="0" fontId="0" fillId="0" borderId="30" xfId="0" applyBorder="1" applyAlignment="1">
      <alignment horizontal="left" vertical="top" wrapText="1"/>
    </xf>
    <xf numFmtId="0" fontId="0" fillId="0" borderId="71" xfId="0" applyBorder="1" applyAlignment="1">
      <alignment vertical="top" wrapText="1"/>
    </xf>
    <xf numFmtId="0" fontId="13" fillId="3" borderId="73" xfId="4" applyFont="1" applyFill="1" applyAlignment="1">
      <alignment horizontal="left"/>
    </xf>
    <xf numFmtId="0" fontId="13" fillId="3" borderId="0" xfId="0" applyFont="1" applyFill="1" applyAlignment="1">
      <alignment horizontal="right"/>
    </xf>
    <xf numFmtId="2" fontId="0" fillId="0" borderId="0" xfId="0" applyNumberFormat="1" applyAlignment="1">
      <alignment horizontal="left"/>
    </xf>
    <xf numFmtId="2" fontId="36" fillId="14" borderId="0" xfId="0" applyNumberFormat="1" applyFont="1" applyFill="1" applyAlignment="1">
      <alignment wrapText="1"/>
    </xf>
    <xf numFmtId="0" fontId="0" fillId="14" borderId="0" xfId="0" applyFill="1" applyAlignment="1">
      <alignment horizontal="center"/>
    </xf>
    <xf numFmtId="167" fontId="7" fillId="0" borderId="0" xfId="0" applyNumberFormat="1" applyFont="1" applyAlignment="1">
      <alignment horizontal="center" vertical="center"/>
    </xf>
    <xf numFmtId="167" fontId="7" fillId="15" borderId="10" xfId="0" applyNumberFormat="1" applyFont="1" applyFill="1" applyBorder="1" applyAlignment="1">
      <alignment horizontal="center" vertical="center" wrapText="1"/>
    </xf>
    <xf numFmtId="167" fontId="38" fillId="17" borderId="15" xfId="0" applyNumberFormat="1" applyFont="1" applyFill="1" applyBorder="1" applyAlignment="1">
      <alignment horizontal="center" vertical="center" wrapText="1"/>
    </xf>
    <xf numFmtId="167" fontId="7" fillId="0" borderId="0" xfId="0" applyNumberFormat="1" applyFont="1" applyAlignment="1">
      <alignment horizontal="right" vertical="center"/>
    </xf>
    <xf numFmtId="167" fontId="11" fillId="16" borderId="0" xfId="0" applyNumberFormat="1" applyFont="1" applyFill="1" applyAlignment="1">
      <alignment horizontal="right" vertical="center"/>
    </xf>
    <xf numFmtId="167" fontId="7" fillId="15" borderId="1" xfId="0" applyNumberFormat="1" applyFont="1" applyFill="1" applyBorder="1" applyAlignment="1">
      <alignment horizontal="center" vertical="center" wrapText="1"/>
    </xf>
    <xf numFmtId="167" fontId="7" fillId="15" borderId="11" xfId="0" applyNumberFormat="1" applyFont="1" applyFill="1" applyBorder="1" applyAlignment="1">
      <alignment horizontal="center" vertical="center" wrapText="1"/>
    </xf>
    <xf numFmtId="167" fontId="38" fillId="17" borderId="0" xfId="0" applyNumberFormat="1" applyFont="1" applyFill="1" applyAlignment="1">
      <alignment horizontal="right" vertical="center" wrapText="1"/>
    </xf>
    <xf numFmtId="167" fontId="38" fillId="17" borderId="23" xfId="0" applyNumberFormat="1" applyFont="1" applyFill="1" applyBorder="1" applyAlignment="1">
      <alignment horizontal="right" vertical="center" wrapText="1"/>
    </xf>
    <xf numFmtId="167" fontId="0" fillId="0" borderId="1" xfId="0" applyNumberFormat="1" applyBorder="1"/>
    <xf numFmtId="167" fontId="0" fillId="0" borderId="12" xfId="0" applyNumberFormat="1" applyBorder="1"/>
    <xf numFmtId="167" fontId="0" fillId="0" borderId="0" xfId="0" applyNumberFormat="1"/>
    <xf numFmtId="167" fontId="0" fillId="0" borderId="1" xfId="0" quotePrefix="1" applyNumberFormat="1" applyBorder="1"/>
    <xf numFmtId="167" fontId="0" fillId="0" borderId="72" xfId="0" quotePrefix="1" applyNumberFormat="1" applyBorder="1"/>
    <xf numFmtId="167" fontId="0" fillId="0" borderId="0" xfId="0" applyNumberFormat="1" applyAlignment="1">
      <alignment horizontal="right"/>
    </xf>
    <xf numFmtId="167" fontId="0" fillId="0" borderId="38" xfId="0" applyNumberFormat="1" applyBorder="1" applyAlignment="1">
      <alignment horizontal="center" wrapText="1"/>
    </xf>
    <xf numFmtId="167" fontId="0" fillId="0" borderId="9" xfId="0" applyNumberFormat="1" applyBorder="1" applyAlignment="1">
      <alignment horizontal="center" wrapText="1"/>
    </xf>
    <xf numFmtId="167" fontId="0" fillId="0" borderId="77" xfId="0" applyNumberFormat="1" applyBorder="1" applyAlignment="1">
      <alignment horizontal="center" wrapText="1"/>
    </xf>
    <xf numFmtId="167" fontId="0" fillId="0" borderId="0" xfId="0" applyNumberFormat="1" applyAlignment="1">
      <alignment horizontal="center" wrapText="1"/>
    </xf>
    <xf numFmtId="167" fontId="3" fillId="22" borderId="0" xfId="0" applyNumberFormat="1" applyFont="1" applyFill="1" applyAlignment="1">
      <alignment horizontal="center" vertical="center" wrapText="1"/>
    </xf>
    <xf numFmtId="167" fontId="0" fillId="0" borderId="2" xfId="0" applyNumberFormat="1" applyBorder="1" applyAlignment="1">
      <alignment horizontal="center" wrapText="1"/>
    </xf>
    <xf numFmtId="167" fontId="0" fillId="0" borderId="5" xfId="0" applyNumberFormat="1" applyBorder="1" applyAlignment="1">
      <alignment horizontal="center" wrapText="1"/>
    </xf>
    <xf numFmtId="167" fontId="0" fillId="0" borderId="3" xfId="0" applyNumberFormat="1" applyBorder="1" applyAlignment="1">
      <alignment horizontal="center" wrapText="1"/>
    </xf>
    <xf numFmtId="167" fontId="0" fillId="0" borderId="24" xfId="0" applyNumberFormat="1" applyBorder="1" applyAlignment="1">
      <alignment horizontal="center" wrapText="1"/>
    </xf>
    <xf numFmtId="167" fontId="0" fillId="0" borderId="74" xfId="0" applyNumberFormat="1" applyBorder="1" applyAlignment="1">
      <alignment horizontal="center" wrapText="1"/>
    </xf>
    <xf numFmtId="167" fontId="0" fillId="0" borderId="20" xfId="0" applyNumberFormat="1" applyBorder="1" applyAlignment="1">
      <alignment horizontal="center" wrapText="1"/>
    </xf>
    <xf numFmtId="167" fontId="0" fillId="0" borderId="72" xfId="0" applyNumberFormat="1" applyBorder="1" applyAlignment="1">
      <alignment horizontal="center" wrapText="1"/>
    </xf>
    <xf numFmtId="167" fontId="0" fillId="0" borderId="75" xfId="0" applyNumberFormat="1" applyBorder="1" applyAlignment="1">
      <alignment horizontal="center" wrapText="1"/>
    </xf>
    <xf numFmtId="167" fontId="0" fillId="0" borderId="0" xfId="0" applyNumberFormat="1" applyAlignment="1">
      <alignment horizontal="center"/>
    </xf>
    <xf numFmtId="167" fontId="0" fillId="0" borderId="84" xfId="0" applyNumberFormat="1" applyBorder="1" applyAlignment="1">
      <alignment horizontal="center" wrapText="1"/>
    </xf>
    <xf numFmtId="167" fontId="0" fillId="0" borderId="81" xfId="0" applyNumberFormat="1" applyBorder="1" applyAlignment="1">
      <alignment horizontal="center" wrapText="1"/>
    </xf>
    <xf numFmtId="167" fontId="3" fillId="0" borderId="8" xfId="0" applyNumberFormat="1" applyFont="1" applyBorder="1" applyAlignment="1">
      <alignment horizontal="center" vertical="center" wrapText="1"/>
    </xf>
    <xf numFmtId="167" fontId="2" fillId="0" borderId="0" xfId="0" applyNumberFormat="1" applyFont="1"/>
    <xf numFmtId="167" fontId="36" fillId="0" borderId="0" xfId="0" applyNumberFormat="1" applyFont="1" applyAlignment="1">
      <alignment horizontal="center"/>
    </xf>
    <xf numFmtId="167" fontId="0" fillId="0" borderId="0" xfId="0" applyNumberFormat="1" applyAlignment="1">
      <alignment wrapText="1"/>
    </xf>
    <xf numFmtId="167" fontId="0" fillId="14" borderId="0" xfId="0" applyNumberFormat="1" applyFill="1"/>
    <xf numFmtId="167" fontId="0" fillId="7" borderId="0" xfId="0" applyNumberFormat="1" applyFill="1" applyAlignment="1">
      <alignment horizontal="center" vertical="center"/>
    </xf>
    <xf numFmtId="167" fontId="36" fillId="0" borderId="0" xfId="0" applyNumberFormat="1" applyFont="1"/>
    <xf numFmtId="167" fontId="8" fillId="4" borderId="1" xfId="0" applyNumberFormat="1" applyFont="1" applyFill="1" applyBorder="1" applyAlignment="1">
      <alignment horizontal="center" vertical="center" wrapText="1"/>
    </xf>
    <xf numFmtId="167" fontId="0" fillId="0" borderId="0" xfId="0" quotePrefix="1" applyNumberFormat="1"/>
    <xf numFmtId="167" fontId="0" fillId="0" borderId="1" xfId="0" quotePrefix="1" applyNumberFormat="1" applyBorder="1" applyProtection="1">
      <protection locked="0"/>
    </xf>
    <xf numFmtId="167" fontId="0" fillId="0" borderId="87" xfId="0" quotePrefix="1" applyNumberFormat="1" applyBorder="1" applyProtection="1">
      <protection locked="0"/>
    </xf>
    <xf numFmtId="0" fontId="15" fillId="13" borderId="5" xfId="3" applyBorder="1" applyAlignment="1" applyProtection="1">
      <alignment horizontal="center"/>
      <protection locked="0"/>
    </xf>
    <xf numFmtId="0" fontId="15" fillId="13" borderId="0" xfId="3" applyAlignment="1">
      <alignment horizontal="center" vertical="center"/>
    </xf>
    <xf numFmtId="0" fontId="27" fillId="13" borderId="0" xfId="3" applyFont="1" applyAlignment="1">
      <alignment vertical="center"/>
    </xf>
    <xf numFmtId="0" fontId="7" fillId="0" borderId="0" xfId="0" applyFont="1" applyAlignment="1">
      <alignment horizontal="right" vertical="center"/>
    </xf>
    <xf numFmtId="0" fontId="11" fillId="16" borderId="0" xfId="0" applyFont="1" applyFill="1" applyAlignment="1">
      <alignment horizontal="right" vertical="center"/>
    </xf>
    <xf numFmtId="0" fontId="15" fillId="13" borderId="0" xfId="3" applyAlignment="1">
      <alignment horizontal="right" vertical="center"/>
    </xf>
    <xf numFmtId="0" fontId="7" fillId="17" borderId="39" xfId="0" applyFont="1" applyFill="1" applyBorder="1" applyAlignment="1">
      <alignment horizontal="center" vertical="center"/>
    </xf>
    <xf numFmtId="0" fontId="7" fillId="18" borderId="0" xfId="0" applyFont="1" applyFill="1" applyAlignment="1">
      <alignment horizontal="center" vertical="center"/>
    </xf>
    <xf numFmtId="0" fontId="7" fillId="18" borderId="36" xfId="0" applyFont="1" applyFill="1" applyBorder="1" applyAlignment="1">
      <alignment horizontal="center" vertical="center"/>
    </xf>
    <xf numFmtId="0" fontId="0" fillId="18" borderId="0" xfId="0" applyFill="1"/>
    <xf numFmtId="0" fontId="53" fillId="0" borderId="0" xfId="0" applyFont="1" applyAlignment="1">
      <alignment horizontal="center"/>
    </xf>
    <xf numFmtId="0" fontId="5" fillId="0" borderId="1" xfId="0" applyFont="1" applyBorder="1" applyAlignment="1">
      <alignment horizontal="left" vertical="top"/>
    </xf>
    <xf numFmtId="0" fontId="0" fillId="0" borderId="0" xfId="0" applyAlignment="1">
      <alignment horizontal="left" vertical="top"/>
    </xf>
    <xf numFmtId="0" fontId="0" fillId="0" borderId="1" xfId="0" applyBorder="1" applyAlignment="1" applyProtection="1">
      <alignment horizontal="left" vertical="top"/>
      <protection locked="0"/>
    </xf>
    <xf numFmtId="0" fontId="0" fillId="0" borderId="1" xfId="0" applyBorder="1" applyAlignment="1" applyProtection="1">
      <alignment horizontal="left" vertical="top" wrapText="1"/>
      <protection locked="0"/>
    </xf>
    <xf numFmtId="167" fontId="46" fillId="2" borderId="76" xfId="0" applyNumberFormat="1" applyFont="1" applyFill="1" applyBorder="1" applyAlignment="1">
      <alignment horizontal="center" vertical="center" wrapText="1"/>
    </xf>
    <xf numFmtId="167" fontId="46" fillId="2" borderId="77" xfId="0" applyNumberFormat="1" applyFont="1" applyFill="1" applyBorder="1" applyAlignment="1">
      <alignment horizontal="center" vertical="center" wrapText="1"/>
    </xf>
    <xf numFmtId="167" fontId="46" fillId="2" borderId="38" xfId="0" applyNumberFormat="1" applyFont="1" applyFill="1" applyBorder="1" applyAlignment="1">
      <alignment horizontal="center" vertical="center" wrapText="1"/>
    </xf>
    <xf numFmtId="167" fontId="46" fillId="2" borderId="78" xfId="0"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0" fillId="23" borderId="1" xfId="7" applyNumberFormat="1" applyFont="1" applyFill="1" applyBorder="1"/>
    <xf numFmtId="167" fontId="0" fillId="23" borderId="87" xfId="7" applyNumberFormat="1" applyFont="1" applyFill="1" applyBorder="1"/>
    <xf numFmtId="167" fontId="0" fillId="0" borderId="0" xfId="0" applyNumberFormat="1" applyProtection="1">
      <protection locked="0"/>
    </xf>
    <xf numFmtId="167" fontId="0" fillId="0" borderId="10" xfId="0" applyNumberFormat="1" applyBorder="1" applyProtection="1">
      <protection locked="0"/>
    </xf>
    <xf numFmtId="167" fontId="0" fillId="0" borderId="1" xfId="0" applyNumberFormat="1" applyBorder="1" applyProtection="1">
      <protection locked="0"/>
    </xf>
    <xf numFmtId="167" fontId="47" fillId="0" borderId="1" xfId="0" applyNumberFormat="1" applyFont="1" applyBorder="1" applyProtection="1">
      <protection locked="0"/>
    </xf>
    <xf numFmtId="14" fontId="47" fillId="0" borderId="1" xfId="0" applyNumberFormat="1" applyFont="1" applyBorder="1" applyProtection="1">
      <protection locked="0"/>
    </xf>
    <xf numFmtId="9" fontId="0" fillId="0" borderId="1" xfId="1" applyFont="1" applyBorder="1" applyAlignment="1" applyProtection="1">
      <alignment horizontal="center"/>
      <protection locked="0"/>
    </xf>
    <xf numFmtId="167" fontId="0" fillId="0" borderId="11" xfId="0" applyNumberFormat="1" applyBorder="1" applyProtection="1">
      <protection locked="0"/>
    </xf>
    <xf numFmtId="167" fontId="0" fillId="23" borderId="1" xfId="0" applyNumberFormat="1" applyFill="1" applyBorder="1" applyProtection="1">
      <protection locked="0"/>
    </xf>
    <xf numFmtId="9" fontId="0" fillId="23" borderId="1" xfId="1" applyFont="1" applyFill="1" applyBorder="1" applyAlignment="1" applyProtection="1">
      <alignment horizontal="center"/>
      <protection locked="0"/>
    </xf>
    <xf numFmtId="167" fontId="0" fillId="0" borderId="86" xfId="0" applyNumberFormat="1" applyBorder="1" applyProtection="1">
      <protection locked="0"/>
    </xf>
    <xf numFmtId="167" fontId="0" fillId="0" borderId="87" xfId="0" applyNumberFormat="1" applyBorder="1" applyProtection="1">
      <protection locked="0"/>
    </xf>
    <xf numFmtId="167" fontId="0" fillId="23" borderId="87" xfId="0" applyNumberFormat="1" applyFill="1" applyBorder="1" applyProtection="1">
      <protection locked="0"/>
    </xf>
    <xf numFmtId="167" fontId="47" fillId="0" borderId="87" xfId="0" applyNumberFormat="1" applyFont="1" applyBorder="1" applyProtection="1">
      <protection locked="0"/>
    </xf>
    <xf numFmtId="9" fontId="0" fillId="0" borderId="87" xfId="1" applyFont="1" applyBorder="1" applyAlignment="1" applyProtection="1">
      <alignment horizontal="center"/>
      <protection locked="0"/>
    </xf>
    <xf numFmtId="9" fontId="0" fillId="23" borderId="87" xfId="1" applyFont="1" applyFill="1" applyBorder="1" applyAlignment="1" applyProtection="1">
      <alignment horizontal="center"/>
      <protection locked="0"/>
    </xf>
    <xf numFmtId="167" fontId="0" fillId="0" borderId="16" xfId="0" applyNumberFormat="1" applyBorder="1" applyProtection="1">
      <protection locked="0"/>
    </xf>
    <xf numFmtId="0" fontId="0" fillId="0" borderId="0" xfId="0" applyAlignment="1" applyProtection="1">
      <alignment horizontal="left"/>
      <protection locked="0"/>
    </xf>
    <xf numFmtId="0" fontId="39" fillId="31" borderId="88" xfId="0" applyFont="1" applyFill="1" applyBorder="1"/>
    <xf numFmtId="0" fontId="39" fillId="0" borderId="88" xfId="0" applyFont="1" applyBorder="1"/>
    <xf numFmtId="0" fontId="16" fillId="0" borderId="0" xfId="0" applyFont="1" applyAlignment="1">
      <alignment wrapText="1"/>
    </xf>
    <xf numFmtId="166" fontId="48" fillId="26" borderId="73" xfId="0" applyNumberFormat="1" applyFont="1" applyFill="1" applyBorder="1" applyAlignment="1" applyProtection="1">
      <alignment horizontal="center" vertical="center"/>
      <protection locked="0"/>
    </xf>
    <xf numFmtId="9" fontId="48" fillId="26" borderId="73" xfId="0" applyNumberFormat="1" applyFont="1" applyFill="1" applyBorder="1" applyAlignment="1" applyProtection="1">
      <alignment horizontal="center" vertical="center"/>
      <protection locked="0"/>
    </xf>
    <xf numFmtId="0" fontId="6" fillId="0" borderId="0" xfId="0" applyFont="1" applyAlignment="1">
      <alignment horizontal="right" vertical="center"/>
    </xf>
    <xf numFmtId="0" fontId="54" fillId="23" borderId="0" xfId="2" applyFont="1" applyFill="1" applyBorder="1" applyAlignment="1">
      <alignment horizontal="center"/>
    </xf>
    <xf numFmtId="0" fontId="68" fillId="23" borderId="7" xfId="6" applyFill="1" applyBorder="1" applyAlignment="1">
      <alignment horizontal="left" vertical="top" wrapText="1"/>
    </xf>
    <xf numFmtId="0" fontId="0" fillId="23" borderId="85" xfId="0" applyFill="1" applyBorder="1" applyAlignment="1">
      <alignment vertical="top" wrapText="1"/>
    </xf>
    <xf numFmtId="166" fontId="15" fillId="13" borderId="5" xfId="3" applyNumberFormat="1" applyBorder="1" applyAlignment="1" applyProtection="1">
      <alignment horizontal="center"/>
      <protection locked="0"/>
    </xf>
    <xf numFmtId="10" fontId="15" fillId="13" borderId="5" xfId="1" applyNumberFormat="1" applyFont="1" applyFill="1" applyBorder="1" applyAlignment="1" applyProtection="1">
      <alignment horizontal="center"/>
      <protection locked="0"/>
    </xf>
    <xf numFmtId="0" fontId="0" fillId="2" borderId="1" xfId="0" applyFill="1" applyBorder="1" applyAlignment="1">
      <alignment horizontal="center" vertical="top" wrapText="1"/>
    </xf>
    <xf numFmtId="0" fontId="0" fillId="2" borderId="2" xfId="0" applyFill="1" applyBorder="1" applyAlignment="1">
      <alignment horizontal="left" vertical="top" wrapText="1"/>
    </xf>
    <xf numFmtId="0" fontId="0" fillId="2" borderId="3" xfId="0" applyFill="1" applyBorder="1" applyAlignment="1">
      <alignment vertical="top" wrapText="1"/>
    </xf>
    <xf numFmtId="0" fontId="0" fillId="0" borderId="0" xfId="0" applyAlignment="1">
      <alignment wrapText="1"/>
    </xf>
    <xf numFmtId="0" fontId="57" fillId="32" borderId="0" xfId="8" applyAlignment="1">
      <alignment horizontal="center" vertical="center"/>
    </xf>
    <xf numFmtId="0" fontId="7" fillId="0" borderId="0" xfId="0" applyFont="1" applyAlignment="1">
      <alignment horizontal="left" vertical="center" wrapText="1"/>
    </xf>
    <xf numFmtId="0" fontId="7" fillId="17" borderId="36" xfId="0" applyFont="1" applyFill="1" applyBorder="1" applyAlignment="1">
      <alignment horizontal="left" vertical="center" wrapText="1"/>
    </xf>
    <xf numFmtId="0" fontId="0" fillId="0" borderId="0" xfId="0" applyAlignment="1">
      <alignment horizontal="left" wrapText="1"/>
    </xf>
    <xf numFmtId="0" fontId="7" fillId="17" borderId="0" xfId="0" applyFont="1" applyFill="1" applyAlignment="1">
      <alignment horizontal="left" vertical="center" wrapText="1"/>
    </xf>
    <xf numFmtId="0" fontId="0" fillId="0" borderId="7" xfId="0" applyBorder="1" applyAlignment="1">
      <alignment horizontal="left" vertical="top" wrapText="1"/>
    </xf>
    <xf numFmtId="0" fontId="0" fillId="0" borderId="72" xfId="0" applyBorder="1" applyAlignment="1">
      <alignment vertical="top" wrapText="1"/>
    </xf>
    <xf numFmtId="0" fontId="0" fillId="0" borderId="85" xfId="0" applyBorder="1" applyAlignment="1">
      <alignment vertical="top" wrapText="1"/>
    </xf>
    <xf numFmtId="0" fontId="58" fillId="0" borderId="22" xfId="0" applyFont="1" applyBorder="1" applyAlignment="1">
      <alignment horizontal="center" vertical="top" wrapText="1"/>
    </xf>
    <xf numFmtId="0" fontId="0" fillId="25" borderId="0" xfId="0" applyFill="1" applyAlignment="1">
      <alignment horizontal="right" vertical="center" wrapText="1"/>
    </xf>
    <xf numFmtId="0" fontId="15" fillId="13" borderId="0" xfId="3" applyAlignment="1" applyProtection="1">
      <alignment horizontal="center" vertical="center"/>
    </xf>
    <xf numFmtId="0" fontId="27" fillId="13" borderId="0" xfId="3" applyFont="1" applyAlignment="1" applyProtection="1">
      <alignment vertical="center"/>
    </xf>
    <xf numFmtId="0" fontId="15" fillId="13" borderId="0" xfId="3" applyAlignment="1" applyProtection="1">
      <alignment horizontal="right" vertical="center"/>
    </xf>
    <xf numFmtId="167" fontId="11" fillId="16" borderId="60" xfId="0" applyNumberFormat="1" applyFont="1" applyFill="1" applyBorder="1" applyAlignment="1">
      <alignment horizontal="right" vertical="center"/>
    </xf>
    <xf numFmtId="167" fontId="11" fillId="17" borderId="31" xfId="0" applyNumberFormat="1" applyFont="1" applyFill="1" applyBorder="1" applyAlignment="1">
      <alignment horizontal="right" vertical="center"/>
    </xf>
    <xf numFmtId="0" fontId="2" fillId="0" borderId="0" xfId="0" applyFont="1" applyAlignment="1">
      <alignment horizontal="left"/>
    </xf>
    <xf numFmtId="0" fontId="17" fillId="14" borderId="25" xfId="2" applyFont="1" applyFill="1" applyAlignment="1">
      <alignment horizontal="left"/>
    </xf>
    <xf numFmtId="0" fontId="13" fillId="3" borderId="6" xfId="0" applyFont="1" applyFill="1" applyBorder="1" applyAlignment="1">
      <alignment horizontal="left"/>
    </xf>
    <xf numFmtId="0" fontId="34" fillId="9" borderId="25" xfId="2" applyFont="1" applyFill="1" applyAlignment="1">
      <alignment horizontal="left" vertical="center"/>
    </xf>
    <xf numFmtId="0" fontId="0" fillId="14" borderId="0" xfId="0" applyFill="1" applyAlignment="1">
      <alignment wrapText="1"/>
    </xf>
    <xf numFmtId="167" fontId="11" fillId="16" borderId="91" xfId="0" applyNumberFormat="1" applyFont="1" applyFill="1" applyBorder="1" applyAlignment="1">
      <alignment horizontal="right" vertical="center"/>
    </xf>
    <xf numFmtId="167" fontId="11" fillId="17" borderId="92" xfId="0" applyNumberFormat="1" applyFont="1" applyFill="1" applyBorder="1" applyAlignment="1">
      <alignment horizontal="right" vertical="center"/>
    </xf>
    <xf numFmtId="0" fontId="11" fillId="16" borderId="67" xfId="0" applyFont="1" applyFill="1" applyBorder="1" applyAlignment="1">
      <alignment horizontal="right" vertical="center"/>
    </xf>
    <xf numFmtId="0" fontId="60" fillId="33" borderId="0" xfId="9"/>
    <xf numFmtId="0" fontId="57" fillId="32" borderId="0" xfId="8"/>
    <xf numFmtId="0" fontId="62" fillId="23" borderId="0" xfId="0" applyFont="1" applyFill="1" applyAlignment="1">
      <alignment horizontal="center"/>
    </xf>
    <xf numFmtId="167" fontId="3" fillId="0" borderId="12" xfId="0" applyNumberFormat="1" applyFont="1" applyBorder="1"/>
    <xf numFmtId="167" fontId="0" fillId="0" borderId="2" xfId="0" applyNumberFormat="1" applyBorder="1" applyAlignment="1">
      <alignment horizontal="right"/>
    </xf>
    <xf numFmtId="0" fontId="19" fillId="0" borderId="30" xfId="0" applyFont="1" applyBorder="1" applyAlignment="1">
      <alignment horizontal="left" vertical="top" wrapText="1"/>
    </xf>
    <xf numFmtId="0" fontId="61" fillId="33" borderId="0" xfId="9" applyFont="1" applyAlignment="1" applyProtection="1">
      <alignment horizontal="left"/>
      <protection locked="0"/>
    </xf>
    <xf numFmtId="22" fontId="61" fillId="33" borderId="0" xfId="9" applyNumberFormat="1" applyFont="1" applyAlignment="1" applyProtection="1">
      <alignment horizontal="left"/>
      <protection locked="0"/>
    </xf>
    <xf numFmtId="168" fontId="61" fillId="33" borderId="0" xfId="9" applyNumberFormat="1" applyFont="1" applyAlignment="1" applyProtection="1">
      <alignment horizontal="left"/>
      <protection locked="0"/>
    </xf>
    <xf numFmtId="0" fontId="60" fillId="33" borderId="0" xfId="9" applyProtection="1">
      <protection locked="0"/>
    </xf>
    <xf numFmtId="167" fontId="0" fillId="0" borderId="75" xfId="0" applyNumberFormat="1" applyBorder="1"/>
    <xf numFmtId="0" fontId="64" fillId="7" borderId="12" xfId="0" applyFont="1" applyFill="1" applyBorder="1" applyAlignment="1">
      <alignment horizontal="center" vertical="center"/>
    </xf>
    <xf numFmtId="0" fontId="65" fillId="0" borderId="0" xfId="0" applyFont="1"/>
    <xf numFmtId="0" fontId="64" fillId="7" borderId="12" xfId="0" applyFont="1" applyFill="1" applyBorder="1" applyAlignment="1">
      <alignment horizontal="left" vertical="center"/>
    </xf>
    <xf numFmtId="0" fontId="66" fillId="34" borderId="96" xfId="0" applyFont="1" applyFill="1" applyBorder="1" applyAlignment="1">
      <alignment horizontal="center" vertical="center"/>
    </xf>
    <xf numFmtId="0" fontId="65" fillId="0" borderId="97" xfId="0" applyFont="1" applyBorder="1" applyAlignment="1">
      <alignment horizontal="left" vertical="top" wrapText="1"/>
    </xf>
    <xf numFmtId="0" fontId="65" fillId="0" borderId="97" xfId="0" applyFont="1" applyBorder="1"/>
    <xf numFmtId="0" fontId="65" fillId="0" borderId="97" xfId="0" applyFont="1" applyBorder="1" applyAlignment="1">
      <alignment horizontal="center" vertical="top" wrapText="1"/>
    </xf>
    <xf numFmtId="0" fontId="65" fillId="0" borderId="97" xfId="0" applyFont="1" applyBorder="1" applyAlignment="1">
      <alignment horizontal="left" vertical="center"/>
    </xf>
    <xf numFmtId="0" fontId="65" fillId="0" borderId="97" xfId="0" applyFont="1" applyBorder="1" applyAlignment="1">
      <alignment horizontal="center" vertical="center" wrapText="1"/>
    </xf>
    <xf numFmtId="0" fontId="66" fillId="34" borderId="98" xfId="0" applyFont="1" applyFill="1" applyBorder="1" applyAlignment="1">
      <alignment horizontal="center" vertical="center"/>
    </xf>
    <xf numFmtId="0" fontId="67" fillId="0" borderId="97" xfId="0" applyFont="1" applyBorder="1" applyAlignment="1">
      <alignment vertical="top" wrapText="1"/>
    </xf>
    <xf numFmtId="0" fontId="65" fillId="0" borderId="97" xfId="0" applyFont="1" applyBorder="1" applyAlignment="1">
      <alignment vertical="top" wrapText="1"/>
    </xf>
    <xf numFmtId="0" fontId="65" fillId="0" borderId="97" xfId="0" applyFont="1" applyBorder="1" applyAlignment="1">
      <alignment horizontal="left" vertical="center" wrapText="1"/>
    </xf>
    <xf numFmtId="0" fontId="67" fillId="0" borderId="97" xfId="0" applyFont="1" applyBorder="1" applyAlignment="1">
      <alignment horizontal="left" vertical="center" wrapText="1"/>
    </xf>
    <xf numFmtId="0" fontId="66" fillId="34" borderId="99" xfId="0" applyFont="1" applyFill="1" applyBorder="1" applyAlignment="1">
      <alignment horizontal="center" vertical="center"/>
    </xf>
    <xf numFmtId="0" fontId="65" fillId="0" borderId="0" xfId="0" applyFont="1" applyAlignment="1">
      <alignment horizontal="center" vertical="center"/>
    </xf>
    <xf numFmtId="0" fontId="65" fillId="0" borderId="0" xfId="0" applyFont="1" applyAlignment="1">
      <alignment horizontal="left" vertical="center"/>
    </xf>
    <xf numFmtId="43" fontId="0" fillId="0" borderId="1" xfId="0" applyNumberFormat="1" applyBorder="1"/>
    <xf numFmtId="4" fontId="7" fillId="0" borderId="0" xfId="0" applyNumberFormat="1" applyFont="1" applyAlignment="1">
      <alignment horizontal="center" vertical="center"/>
    </xf>
    <xf numFmtId="43" fontId="52" fillId="19" borderId="58" xfId="0" applyNumberFormat="1" applyFont="1" applyFill="1" applyBorder="1" applyAlignment="1">
      <alignment horizontal="center" vertical="center"/>
    </xf>
    <xf numFmtId="43" fontId="10" fillId="19" borderId="59" xfId="0" applyNumberFormat="1" applyFont="1" applyFill="1" applyBorder="1" applyAlignment="1">
      <alignment horizontal="right" vertical="center"/>
    </xf>
    <xf numFmtId="43" fontId="10" fillId="19" borderId="93" xfId="0" applyNumberFormat="1" applyFont="1" applyFill="1" applyBorder="1" applyAlignment="1">
      <alignment horizontal="right" vertical="center"/>
    </xf>
    <xf numFmtId="43" fontId="7" fillId="17" borderId="15" xfId="0" applyNumberFormat="1" applyFont="1" applyFill="1" applyBorder="1" applyAlignment="1">
      <alignment horizontal="center" vertical="center" wrapText="1"/>
    </xf>
    <xf numFmtId="43" fontId="7" fillId="17" borderId="0" xfId="0" applyNumberFormat="1" applyFont="1" applyFill="1" applyAlignment="1">
      <alignment horizontal="right" vertical="center" wrapText="1"/>
    </xf>
    <xf numFmtId="43" fontId="7" fillId="17" borderId="23" xfId="0" applyNumberFormat="1" applyFont="1" applyFill="1" applyBorder="1" applyAlignment="1">
      <alignment horizontal="right" vertical="center" wrapText="1"/>
    </xf>
    <xf numFmtId="43" fontId="11" fillId="17" borderId="94" xfId="0" applyNumberFormat="1" applyFont="1" applyFill="1" applyBorder="1" applyAlignment="1">
      <alignment horizontal="right" vertical="center"/>
    </xf>
    <xf numFmtId="43" fontId="7" fillId="14" borderId="42" xfId="0" applyNumberFormat="1" applyFont="1" applyFill="1" applyBorder="1" applyAlignment="1">
      <alignment horizontal="center" vertical="center"/>
    </xf>
    <xf numFmtId="43" fontId="7" fillId="14" borderId="43" xfId="0" applyNumberFormat="1" applyFont="1" applyFill="1" applyBorder="1" applyAlignment="1">
      <alignment horizontal="right" vertical="center"/>
    </xf>
    <xf numFmtId="43" fontId="7" fillId="14" borderId="44" xfId="0" applyNumberFormat="1" applyFont="1" applyFill="1" applyBorder="1" applyAlignment="1">
      <alignment horizontal="right" vertical="center"/>
    </xf>
    <xf numFmtId="43" fontId="11" fillId="14" borderId="45" xfId="0" applyNumberFormat="1" applyFont="1" applyFill="1" applyBorder="1" applyAlignment="1">
      <alignment horizontal="right" vertical="center"/>
    </xf>
    <xf numFmtId="43" fontId="51" fillId="18" borderId="10" xfId="0" applyNumberFormat="1" applyFont="1" applyFill="1" applyBorder="1" applyAlignment="1">
      <alignment horizontal="center" vertical="center"/>
    </xf>
    <xf numFmtId="43" fontId="11" fillId="18" borderId="1" xfId="0" applyNumberFormat="1" applyFont="1" applyFill="1" applyBorder="1" applyAlignment="1">
      <alignment horizontal="right" vertical="center"/>
    </xf>
    <xf numFmtId="43" fontId="11" fillId="18" borderId="11" xfId="0" applyNumberFormat="1" applyFont="1" applyFill="1" applyBorder="1" applyAlignment="1">
      <alignment horizontal="right" vertical="center"/>
    </xf>
    <xf numFmtId="43" fontId="11" fillId="18" borderId="47" xfId="0" applyNumberFormat="1" applyFont="1" applyFill="1" applyBorder="1" applyAlignment="1">
      <alignment horizontal="right" vertical="center"/>
    </xf>
    <xf numFmtId="43" fontId="50" fillId="0" borderId="10" xfId="0" applyNumberFormat="1" applyFont="1" applyBorder="1" applyAlignment="1">
      <alignment horizontal="center" vertical="center"/>
    </xf>
    <xf numFmtId="43" fontId="11" fillId="0" borderId="1" xfId="0" applyNumberFormat="1" applyFont="1" applyBorder="1" applyAlignment="1">
      <alignment horizontal="right" vertical="center"/>
    </xf>
    <xf numFmtId="43" fontId="11" fillId="0" borderId="11" xfId="0" applyNumberFormat="1" applyFont="1" applyBorder="1" applyAlignment="1">
      <alignment horizontal="right" vertical="center"/>
    </xf>
    <xf numFmtId="43" fontId="11" fillId="16" borderId="47" xfId="0" applyNumberFormat="1" applyFont="1" applyFill="1" applyBorder="1" applyAlignment="1">
      <alignment horizontal="right" vertical="center"/>
    </xf>
    <xf numFmtId="43" fontId="7" fillId="0" borderId="10" xfId="0" applyNumberFormat="1" applyFont="1" applyBorder="1" applyAlignment="1" applyProtection="1">
      <alignment horizontal="center" vertical="center"/>
      <protection locked="0"/>
    </xf>
    <xf numFmtId="43" fontId="7" fillId="0" borderId="1" xfId="0" applyNumberFormat="1" applyFont="1" applyBorder="1" applyAlignment="1" applyProtection="1">
      <alignment horizontal="right" vertical="center"/>
      <protection locked="0"/>
    </xf>
    <xf numFmtId="43" fontId="7" fillId="0" borderId="11" xfId="0" applyNumberFormat="1" applyFont="1" applyBorder="1" applyAlignment="1">
      <alignment horizontal="right" vertical="center"/>
    </xf>
    <xf numFmtId="43" fontId="11" fillId="0" borderId="10" xfId="0" applyNumberFormat="1" applyFont="1" applyBorder="1" applyAlignment="1" applyProtection="1">
      <alignment horizontal="center" vertical="center"/>
      <protection locked="0"/>
    </xf>
    <xf numFmtId="43" fontId="11" fillId="0" borderId="1" xfId="0" applyNumberFormat="1" applyFont="1" applyBorder="1" applyAlignment="1" applyProtection="1">
      <alignment horizontal="right" vertical="center"/>
      <protection locked="0"/>
    </xf>
    <xf numFmtId="43" fontId="11" fillId="18" borderId="10" xfId="0" applyNumberFormat="1" applyFont="1" applyFill="1" applyBorder="1" applyAlignment="1" applyProtection="1">
      <alignment horizontal="center" vertical="center"/>
      <protection locked="0"/>
    </xf>
    <xf numFmtId="43" fontId="11" fillId="18" borderId="1" xfId="0" applyNumberFormat="1" applyFont="1" applyFill="1" applyBorder="1" applyAlignment="1" applyProtection="1">
      <alignment horizontal="right" vertical="center"/>
      <protection locked="0"/>
    </xf>
    <xf numFmtId="43" fontId="11" fillId="0" borderId="10" xfId="0" applyNumberFormat="1" applyFont="1" applyBorder="1" applyAlignment="1">
      <alignment horizontal="center" vertical="center"/>
    </xf>
    <xf numFmtId="43" fontId="49" fillId="8" borderId="10" xfId="0" applyNumberFormat="1" applyFont="1" applyFill="1" applyBorder="1" applyAlignment="1">
      <alignment horizontal="center" vertical="center"/>
    </xf>
    <xf numFmtId="43" fontId="29" fillId="8" borderId="1" xfId="0" applyNumberFormat="1" applyFont="1" applyFill="1" applyBorder="1" applyAlignment="1">
      <alignment horizontal="right" vertical="center"/>
    </xf>
    <xf numFmtId="43" fontId="29" fillId="8" borderId="11" xfId="0" applyNumberFormat="1" applyFont="1" applyFill="1" applyBorder="1" applyAlignment="1">
      <alignment horizontal="right" vertical="center"/>
    </xf>
    <xf numFmtId="43" fontId="32" fillId="8" borderId="47" xfId="0" applyNumberFormat="1" applyFont="1" applyFill="1" applyBorder="1" applyAlignment="1">
      <alignment horizontal="right" vertical="center"/>
    </xf>
    <xf numFmtId="43" fontId="7" fillId="0" borderId="10" xfId="0" applyNumberFormat="1" applyFont="1" applyBorder="1" applyAlignment="1">
      <alignment horizontal="center" vertical="center"/>
    </xf>
    <xf numFmtId="43" fontId="7" fillId="0" borderId="1" xfId="0" applyNumberFormat="1" applyFont="1" applyBorder="1" applyAlignment="1">
      <alignment horizontal="right" vertical="center"/>
    </xf>
    <xf numFmtId="43" fontId="7" fillId="18" borderId="10" xfId="0" applyNumberFormat="1" applyFont="1" applyFill="1" applyBorder="1" applyAlignment="1">
      <alignment horizontal="center" vertical="center"/>
    </xf>
    <xf numFmtId="43" fontId="7" fillId="18" borderId="1" xfId="0" applyNumberFormat="1" applyFont="1" applyFill="1" applyBorder="1" applyAlignment="1">
      <alignment horizontal="right" vertical="center"/>
    </xf>
    <xf numFmtId="43" fontId="7" fillId="18" borderId="11" xfId="0" applyNumberFormat="1" applyFont="1" applyFill="1" applyBorder="1" applyAlignment="1">
      <alignment horizontal="right" vertical="center"/>
    </xf>
    <xf numFmtId="43" fontId="49" fillId="8" borderId="51" xfId="0" applyNumberFormat="1" applyFont="1" applyFill="1" applyBorder="1" applyAlignment="1">
      <alignment horizontal="center" vertical="center"/>
    </xf>
    <xf numFmtId="43" fontId="29" fillId="8" borderId="52" xfId="0" applyNumberFormat="1" applyFont="1" applyFill="1" applyBorder="1" applyAlignment="1">
      <alignment horizontal="right" vertical="center"/>
    </xf>
    <xf numFmtId="43" fontId="29" fillId="8" borderId="53" xfId="0" applyNumberFormat="1" applyFont="1" applyFill="1" applyBorder="1" applyAlignment="1">
      <alignment horizontal="right" vertical="center"/>
    </xf>
    <xf numFmtId="43" fontId="32" fillId="8" borderId="54" xfId="0" applyNumberFormat="1" applyFont="1" applyFill="1" applyBorder="1" applyAlignment="1">
      <alignment horizontal="right" vertical="center"/>
    </xf>
    <xf numFmtId="43" fontId="10" fillId="19" borderId="21" xfId="0" applyNumberFormat="1" applyFont="1" applyFill="1" applyBorder="1" applyAlignment="1">
      <alignment horizontal="right" vertical="center"/>
    </xf>
    <xf numFmtId="43" fontId="10" fillId="19" borderId="95" xfId="0" applyNumberFormat="1" applyFont="1" applyFill="1" applyBorder="1" applyAlignment="1">
      <alignment horizontal="right" vertical="center"/>
    </xf>
    <xf numFmtId="43" fontId="11" fillId="17" borderId="15" xfId="0" applyNumberFormat="1" applyFont="1" applyFill="1" applyBorder="1" applyAlignment="1">
      <alignment horizontal="right" vertical="center"/>
    </xf>
    <xf numFmtId="43" fontId="11" fillId="18" borderId="10" xfId="0" applyNumberFormat="1" applyFont="1" applyFill="1" applyBorder="1" applyAlignment="1">
      <alignment horizontal="center" vertical="center"/>
    </xf>
    <xf numFmtId="0" fontId="68" fillId="0" borderId="0" xfId="10" applyAlignment="1">
      <alignment horizontal="center" wrapText="1"/>
    </xf>
    <xf numFmtId="43" fontId="3" fillId="7" borderId="1" xfId="0" quotePrefix="1" applyNumberFormat="1" applyFont="1" applyFill="1" applyBorder="1"/>
    <xf numFmtId="43" fontId="3" fillId="0" borderId="1" xfId="0" applyNumberFormat="1" applyFont="1" applyBorder="1"/>
    <xf numFmtId="43" fontId="43" fillId="27" borderId="1" xfId="0" applyNumberFormat="1" applyFont="1" applyFill="1" applyBorder="1"/>
    <xf numFmtId="43" fontId="0" fillId="0" borderId="0" xfId="0" applyNumberFormat="1"/>
    <xf numFmtId="43" fontId="0" fillId="0" borderId="2" xfId="0" applyNumberFormat="1" applyBorder="1"/>
    <xf numFmtId="43" fontId="0" fillId="0" borderId="1" xfId="0" applyNumberFormat="1" applyBorder="1" applyAlignment="1">
      <alignment horizontal="right"/>
    </xf>
    <xf numFmtId="43" fontId="0" fillId="0" borderId="2" xfId="0" applyNumberFormat="1" applyBorder="1" applyAlignment="1">
      <alignment horizontal="right"/>
    </xf>
    <xf numFmtId="43" fontId="36" fillId="0" borderId="0" xfId="0" applyNumberFormat="1" applyFont="1" applyAlignment="1">
      <alignment horizontal="center"/>
    </xf>
    <xf numFmtId="43" fontId="0" fillId="14" borderId="0" xfId="0" applyNumberFormat="1" applyFill="1"/>
    <xf numFmtId="43" fontId="0" fillId="0" borderId="0" xfId="0" applyNumberFormat="1" applyAlignment="1">
      <alignment wrapText="1"/>
    </xf>
    <xf numFmtId="0" fontId="44" fillId="28" borderId="0" xfId="0" applyFont="1" applyFill="1" applyAlignment="1">
      <alignment horizontal="center" vertical="center" wrapText="1"/>
    </xf>
    <xf numFmtId="0" fontId="44" fillId="28" borderId="0" xfId="0" applyFont="1" applyFill="1" applyAlignment="1">
      <alignment horizontal="center" vertical="center"/>
    </xf>
    <xf numFmtId="0" fontId="4" fillId="0" borderId="0" xfId="0" applyFont="1" applyAlignment="1">
      <alignment horizontal="center"/>
    </xf>
    <xf numFmtId="0" fontId="9" fillId="0" borderId="30" xfId="0" applyFont="1" applyBorder="1" applyAlignment="1">
      <alignment horizontal="left" vertical="center"/>
    </xf>
    <xf numFmtId="0" fontId="9" fillId="0" borderId="71" xfId="0" applyFont="1" applyBorder="1" applyAlignment="1">
      <alignment horizontal="left" vertical="center"/>
    </xf>
    <xf numFmtId="0" fontId="9" fillId="5" borderId="28" xfId="0" applyFont="1" applyFill="1" applyBorder="1" applyAlignment="1">
      <alignment horizontal="left" vertical="center"/>
    </xf>
    <xf numFmtId="0" fontId="9" fillId="5" borderId="5" xfId="0" applyFont="1" applyFill="1" applyBorder="1" applyAlignment="1">
      <alignment horizontal="left" vertical="center"/>
    </xf>
    <xf numFmtId="0" fontId="9" fillId="5" borderId="3" xfId="0" applyFont="1" applyFill="1" applyBorder="1" applyAlignment="1">
      <alignment horizontal="left" vertical="center"/>
    </xf>
    <xf numFmtId="0" fontId="59" fillId="15" borderId="62" xfId="0" applyFont="1" applyFill="1" applyBorder="1" applyAlignment="1">
      <alignment horizontal="center" vertical="center" wrapText="1"/>
    </xf>
    <xf numFmtId="0" fontId="59" fillId="15" borderId="63" xfId="0" applyFont="1" applyFill="1" applyBorder="1" applyAlignment="1">
      <alignment horizontal="center" vertical="center" wrapText="1"/>
    </xf>
    <xf numFmtId="0" fontId="0" fillId="25" borderId="43" xfId="0" applyFill="1" applyBorder="1" applyAlignment="1">
      <alignment horizontal="center"/>
    </xf>
    <xf numFmtId="0" fontId="2" fillId="25" borderId="43" xfId="0" applyFont="1" applyFill="1" applyBorder="1" applyAlignment="1">
      <alignment horizontal="center" wrapText="1"/>
    </xf>
    <xf numFmtId="0" fontId="40" fillId="25" borderId="6" xfId="0" applyFont="1" applyFill="1" applyBorder="1" applyAlignment="1">
      <alignment horizontal="center"/>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6" xfId="0" applyBorder="1" applyAlignment="1">
      <alignment horizontal="left" wrapText="1"/>
    </xf>
    <xf numFmtId="0" fontId="0" fillId="0" borderId="6" xfId="0" applyBorder="1" applyAlignment="1">
      <alignment horizontal="left"/>
    </xf>
    <xf numFmtId="0" fontId="0" fillId="0" borderId="75" xfId="0" applyBorder="1" applyAlignment="1">
      <alignment horizontal="center" vertical="top" wrapText="1"/>
    </xf>
    <xf numFmtId="0" fontId="4" fillId="12" borderId="13" xfId="0" applyFont="1" applyFill="1" applyBorder="1" applyAlignment="1">
      <alignment horizontal="center"/>
    </xf>
    <xf numFmtId="0" fontId="6" fillId="0" borderId="27" xfId="0" applyFont="1" applyBorder="1" applyAlignment="1">
      <alignment horizontal="center" vertical="center"/>
    </xf>
    <xf numFmtId="0" fontId="4" fillId="12" borderId="2" xfId="0" applyFont="1" applyFill="1" applyBorder="1" applyAlignment="1">
      <alignment horizontal="center"/>
    </xf>
    <xf numFmtId="0" fontId="4" fillId="12" borderId="3" xfId="0" applyFont="1" applyFill="1" applyBorder="1" applyAlignment="1">
      <alignment horizontal="center"/>
    </xf>
    <xf numFmtId="0" fontId="26" fillId="10" borderId="28" xfId="0" applyFont="1" applyFill="1" applyBorder="1" applyAlignment="1">
      <alignment horizontal="left" vertical="center"/>
    </xf>
    <xf numFmtId="0" fontId="26" fillId="10" borderId="5" xfId="0" applyFont="1" applyFill="1" applyBorder="1" applyAlignment="1">
      <alignment horizontal="left" vertic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31" fillId="0" borderId="23" xfId="0" applyFont="1" applyBorder="1" applyAlignment="1">
      <alignment horizontal="center" vertical="center"/>
    </xf>
    <xf numFmtId="167" fontId="7" fillId="15" borderId="37" xfId="0" applyNumberFormat="1" applyFont="1" applyFill="1" applyBorder="1" applyAlignment="1">
      <alignment horizontal="center" vertical="center"/>
    </xf>
    <xf numFmtId="167" fontId="7" fillId="15" borderId="38" xfId="0" applyNumberFormat="1" applyFont="1" applyFill="1" applyBorder="1" applyAlignment="1">
      <alignment horizontal="center" vertical="center"/>
    </xf>
    <xf numFmtId="167" fontId="7" fillId="15" borderId="14" xfId="0" applyNumberFormat="1" applyFont="1" applyFill="1" applyBorder="1" applyAlignment="1">
      <alignment horizontal="center" vertical="center"/>
    </xf>
    <xf numFmtId="167" fontId="3" fillId="16" borderId="89" xfId="0" applyNumberFormat="1" applyFont="1" applyFill="1" applyBorder="1" applyAlignment="1">
      <alignment horizontal="center" vertical="center"/>
    </xf>
    <xf numFmtId="167" fontId="3" fillId="16" borderId="90" xfId="0" applyNumberFormat="1" applyFont="1" applyFill="1" applyBorder="1" applyAlignment="1">
      <alignment horizontal="center" vertical="center"/>
    </xf>
    <xf numFmtId="167" fontId="7" fillId="15" borderId="10" xfId="0" applyNumberFormat="1" applyFont="1" applyFill="1" applyBorder="1" applyAlignment="1">
      <alignment horizontal="left" vertical="center"/>
    </xf>
    <xf numFmtId="167" fontId="7" fillId="15" borderId="1" xfId="0" applyNumberFormat="1" applyFont="1" applyFill="1" applyBorder="1" applyAlignment="1">
      <alignment horizontal="left" vertical="center"/>
    </xf>
    <xf numFmtId="167" fontId="7" fillId="15" borderId="11" xfId="0" applyNumberFormat="1" applyFont="1" applyFill="1" applyBorder="1" applyAlignment="1">
      <alignment horizontal="left" vertical="center"/>
    </xf>
    <xf numFmtId="0" fontId="30" fillId="19" borderId="55" xfId="0" applyFont="1" applyFill="1" applyBorder="1" applyAlignment="1">
      <alignment horizontal="right" vertical="center"/>
    </xf>
    <xf numFmtId="0" fontId="30" fillId="19" borderId="56" xfId="0" applyFont="1" applyFill="1" applyBorder="1" applyAlignment="1">
      <alignment horizontal="right" vertical="center"/>
    </xf>
    <xf numFmtId="0" fontId="30" fillId="19" borderId="57" xfId="0" applyFont="1" applyFill="1" applyBorder="1" applyAlignment="1">
      <alignment horizontal="right" vertical="center"/>
    </xf>
    <xf numFmtId="0" fontId="22" fillId="12" borderId="46" xfId="0" applyFont="1" applyFill="1" applyBorder="1" applyAlignment="1">
      <alignment horizontal="center" vertical="center" textRotation="90"/>
    </xf>
    <xf numFmtId="0" fontId="22" fillId="12" borderId="48" xfId="0" applyFont="1" applyFill="1" applyBorder="1" applyAlignment="1">
      <alignment horizontal="center" vertical="center" textRotation="90"/>
    </xf>
    <xf numFmtId="0" fontId="9" fillId="5" borderId="35" xfId="0" applyFont="1" applyFill="1" applyBorder="1" applyAlignment="1">
      <alignment horizontal="left" vertical="center"/>
    </xf>
    <xf numFmtId="0" fontId="9" fillId="0" borderId="4" xfId="0" applyFont="1" applyBorder="1" applyAlignment="1">
      <alignment horizontal="left" vertical="center"/>
    </xf>
    <xf numFmtId="0" fontId="9" fillId="0" borderId="2" xfId="0" applyFont="1" applyBorder="1" applyAlignment="1">
      <alignment horizontal="left" vertical="center"/>
    </xf>
    <xf numFmtId="0" fontId="9" fillId="0" borderId="5" xfId="0" applyFont="1" applyBorder="1" applyAlignment="1">
      <alignment horizontal="left" vertical="center"/>
    </xf>
    <xf numFmtId="0" fontId="26" fillId="10" borderId="49" xfId="0" applyFont="1" applyFill="1" applyBorder="1" applyAlignment="1">
      <alignment horizontal="left" vertical="center"/>
    </xf>
    <xf numFmtId="0" fontId="26" fillId="10" borderId="50" xfId="0" applyFont="1" applyFill="1" applyBorder="1" applyAlignment="1">
      <alignment horizontal="left" vertical="center"/>
    </xf>
    <xf numFmtId="0" fontId="9" fillId="0" borderId="1" xfId="0" applyFont="1" applyBorder="1" applyAlignment="1">
      <alignment horizontal="left" vertical="center"/>
    </xf>
    <xf numFmtId="167" fontId="3" fillId="16" borderId="19" xfId="0" applyNumberFormat="1" applyFont="1" applyFill="1" applyBorder="1" applyAlignment="1">
      <alignment horizontal="center" vertical="center"/>
    </xf>
    <xf numFmtId="167" fontId="3" fillId="16" borderId="17" xfId="0" applyNumberFormat="1" applyFont="1" applyFill="1" applyBorder="1" applyAlignment="1">
      <alignment horizontal="center" vertical="center"/>
    </xf>
    <xf numFmtId="167" fontId="3" fillId="0" borderId="77" xfId="0" applyNumberFormat="1" applyFont="1" applyBorder="1" applyAlignment="1">
      <alignment horizontal="center" wrapText="1"/>
    </xf>
    <xf numFmtId="167" fontId="3" fillId="0" borderId="13" xfId="0" applyNumberFormat="1" applyFont="1" applyBorder="1" applyAlignment="1">
      <alignment horizontal="center" wrapText="1"/>
    </xf>
    <xf numFmtId="167" fontId="3" fillId="7" borderId="77" xfId="0" applyNumberFormat="1" applyFont="1" applyFill="1" applyBorder="1" applyAlignment="1">
      <alignment horizontal="center" wrapText="1"/>
    </xf>
    <xf numFmtId="167" fontId="3" fillId="7" borderId="75" xfId="0" applyNumberFormat="1" applyFont="1" applyFill="1" applyBorder="1" applyAlignment="1">
      <alignment horizontal="center" wrapText="1"/>
    </xf>
    <xf numFmtId="167" fontId="3" fillId="7" borderId="81" xfId="0" applyNumberFormat="1" applyFont="1" applyFill="1" applyBorder="1" applyAlignment="1">
      <alignment horizontal="center" wrapText="1"/>
    </xf>
    <xf numFmtId="167" fontId="43" fillId="8" borderId="78" xfId="0" applyNumberFormat="1" applyFont="1" applyFill="1" applyBorder="1" applyAlignment="1">
      <alignment horizontal="center" wrapText="1"/>
    </xf>
    <xf numFmtId="167" fontId="43" fillId="8" borderId="79" xfId="0" applyNumberFormat="1" applyFont="1" applyFill="1" applyBorder="1" applyAlignment="1">
      <alignment horizontal="center" wrapText="1"/>
    </xf>
    <xf numFmtId="167" fontId="43" fillId="8" borderId="82" xfId="0" applyNumberFormat="1" applyFont="1" applyFill="1" applyBorder="1" applyAlignment="1">
      <alignment horizontal="center" wrapText="1"/>
    </xf>
    <xf numFmtId="167" fontId="0" fillId="0" borderId="83" xfId="0" applyNumberFormat="1" applyBorder="1" applyAlignment="1">
      <alignment horizontal="center" wrapText="1"/>
    </xf>
    <xf numFmtId="167" fontId="0" fillId="0" borderId="7" xfId="0" applyNumberFormat="1" applyBorder="1" applyAlignment="1">
      <alignment horizontal="center" wrapText="1"/>
    </xf>
    <xf numFmtId="167" fontId="43" fillId="8" borderId="19" xfId="0" applyNumberFormat="1" applyFont="1" applyFill="1" applyBorder="1" applyAlignment="1">
      <alignment horizontal="center" wrapText="1"/>
    </xf>
    <xf numFmtId="167" fontId="43" fillId="8" borderId="17" xfId="0" applyNumberFormat="1" applyFont="1" applyFill="1" applyBorder="1" applyAlignment="1">
      <alignment horizontal="center" wrapText="1"/>
    </xf>
    <xf numFmtId="167" fontId="43" fillId="8" borderId="18" xfId="0" applyNumberFormat="1" applyFont="1" applyFill="1" applyBorder="1" applyAlignment="1">
      <alignment horizontal="center" wrapText="1"/>
    </xf>
    <xf numFmtId="167" fontId="3" fillId="0" borderId="2" xfId="0" applyNumberFormat="1" applyFont="1" applyBorder="1" applyAlignment="1">
      <alignment horizontal="center" wrapText="1"/>
    </xf>
    <xf numFmtId="167" fontId="3" fillId="0" borderId="5" xfId="0" applyNumberFormat="1" applyFont="1" applyBorder="1" applyAlignment="1">
      <alignment horizontal="center" wrapText="1"/>
    </xf>
    <xf numFmtId="167" fontId="3" fillId="0" borderId="3" xfId="0" applyNumberFormat="1" applyFont="1" applyBorder="1" applyAlignment="1">
      <alignment horizontal="center" wrapText="1"/>
    </xf>
    <xf numFmtId="167" fontId="3" fillId="7" borderId="76" xfId="0" applyNumberFormat="1" applyFont="1" applyFill="1" applyBorder="1" applyAlignment="1">
      <alignment horizontal="center" wrapText="1"/>
    </xf>
    <xf numFmtId="167" fontId="3" fillId="7" borderId="33" xfId="0" applyNumberFormat="1" applyFont="1" applyFill="1" applyBorder="1" applyAlignment="1">
      <alignment horizontal="center" wrapText="1"/>
    </xf>
    <xf numFmtId="167" fontId="3" fillId="7" borderId="80" xfId="0" applyNumberFormat="1" applyFont="1" applyFill="1" applyBorder="1" applyAlignment="1">
      <alignment horizontal="center" wrapText="1"/>
    </xf>
    <xf numFmtId="0" fontId="36" fillId="0" borderId="6" xfId="0" applyFont="1" applyBorder="1" applyAlignment="1">
      <alignment horizontal="center" vertical="center" wrapText="1"/>
    </xf>
    <xf numFmtId="0" fontId="35" fillId="21" borderId="0" xfId="0" applyFont="1" applyFill="1" applyAlignment="1">
      <alignment horizontal="center" vertical="center"/>
    </xf>
    <xf numFmtId="167" fontId="45" fillId="29" borderId="0" xfId="0" applyNumberFormat="1" applyFont="1" applyFill="1" applyAlignment="1">
      <alignment horizontal="center"/>
    </xf>
    <xf numFmtId="0" fontId="53" fillId="30" borderId="0" xfId="0" applyFont="1" applyFill="1" applyAlignment="1">
      <alignment horizontal="center" vertical="top"/>
    </xf>
  </cellXfs>
  <cellStyles count="11">
    <cellStyle name="Bad" xfId="9" builtinId="27"/>
    <cellStyle name="Check Cell" xfId="2" builtinId="23"/>
    <cellStyle name="Comma 2" xfId="5" xr:uid="{00000000-0005-0000-0000-000002000000}"/>
    <cellStyle name="Currency 2" xfId="7" xr:uid="{00000000-0005-0000-0000-000003000000}"/>
    <cellStyle name="Followed Hyperlink" xfId="10" builtinId="9" customBuiltin="1"/>
    <cellStyle name="Good" xfId="8" builtinId="26"/>
    <cellStyle name="Hyperlink" xfId="6" builtinId="8" customBuiltin="1"/>
    <cellStyle name="Input" xfId="4" builtinId="20"/>
    <cellStyle name="Neutral" xfId="3" builtinId="28"/>
    <cellStyle name="Normal" xfId="0" builtinId="0"/>
    <cellStyle name="Percent" xfId="1" builtinId="5"/>
  </cellStyles>
  <dxfs count="148">
    <dxf>
      <font>
        <b/>
        <i val="0"/>
        <color theme="8" tint="0.79998168889431442"/>
      </font>
      <fill>
        <patternFill>
          <bgColor theme="8"/>
        </patternFill>
      </fill>
      <border>
        <left style="thin">
          <color auto="1"/>
        </left>
        <right style="thin">
          <color auto="1"/>
        </right>
        <top style="thin">
          <color auto="1"/>
        </top>
        <bottom style="thin">
          <color auto="1"/>
        </bottom>
        <vertical/>
        <horizontal/>
      </border>
    </dxf>
    <dxf>
      <font>
        <b/>
        <i val="0"/>
        <color rgb="FFFF0000"/>
      </font>
      <fill>
        <patternFill>
          <bgColor rgb="FFFF99CC"/>
        </patternFill>
      </fill>
    </dxf>
    <dxf>
      <font>
        <b/>
        <i val="0"/>
      </font>
      <fill>
        <patternFill>
          <bgColor theme="8" tint="0.79998168889431442"/>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color theme="4" tint="0.59996337778862885"/>
      </font>
    </dxf>
    <dxf>
      <font>
        <color theme="4" tint="0.59996337778862885"/>
      </font>
    </dxf>
    <dxf>
      <font>
        <color theme="4" tint="0.59996337778862885"/>
      </font>
    </dxf>
    <dxf>
      <font>
        <b/>
        <i val="0"/>
        <color theme="8" tint="0.79998168889431442"/>
      </font>
      <fill>
        <patternFill>
          <bgColor theme="8"/>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border>
        <top style="thin">
          <color theme="1"/>
        </top>
        <vertical/>
        <horizontal/>
      </border>
    </dxf>
    <dxf>
      <border>
        <top style="thin">
          <color theme="1"/>
        </top>
        <vertical/>
        <horizontal/>
      </border>
    </dxf>
    <dxf>
      <border>
        <top style="thin">
          <color theme="1"/>
        </top>
        <vertical/>
        <horizontal/>
      </border>
    </dxf>
    <dxf>
      <border>
        <top style="thin">
          <color theme="1"/>
        </top>
        <vertical/>
        <horizontal/>
      </border>
    </dxf>
    <dxf>
      <font>
        <b/>
        <i val="0"/>
        <color auto="1"/>
      </font>
    </dxf>
    <dxf>
      <font>
        <b/>
        <i val="0"/>
        <color auto="1"/>
      </font>
    </dxf>
    <dxf>
      <font>
        <b/>
        <i val="0"/>
        <color theme="8" tint="0.79998168889431442"/>
      </font>
      <fill>
        <patternFill>
          <bgColor theme="8"/>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color rgb="FFFF0000"/>
      </font>
      <fill>
        <patternFill>
          <bgColor rgb="FFFF99CC"/>
        </patternFill>
      </fill>
    </dxf>
    <dxf>
      <font>
        <b/>
        <i val="0"/>
      </font>
      <fill>
        <patternFill>
          <bgColor theme="8"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font>
      <fill>
        <patternFill>
          <bgColor theme="8" tint="0.79998168889431442"/>
        </patternFill>
      </fill>
      <border>
        <left style="thin">
          <color auto="1"/>
        </left>
        <right style="thin">
          <color auto="1"/>
        </right>
        <top style="thin">
          <color auto="1"/>
        </top>
        <bottom style="thin">
          <color auto="1"/>
        </bottom>
        <vertical/>
        <horizontal/>
      </border>
    </dxf>
    <dxf>
      <font>
        <b/>
        <i val="0"/>
      </font>
      <fill>
        <patternFill>
          <bgColor theme="8" tint="0.59996337778862885"/>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i val="0"/>
        <color theme="9" tint="0.79995117038483843"/>
      </font>
      <fill>
        <patternFill>
          <bgColor theme="9"/>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b val="0"/>
        <i val="0"/>
        <color rgb="FF9C0006"/>
      </font>
      <fill>
        <patternFill>
          <bgColor rgb="FFFFC7CE"/>
        </patternFill>
      </fill>
      <border>
        <left style="thin">
          <color rgb="FFFF0000"/>
        </left>
        <right style="thin">
          <color rgb="FFFF0000"/>
        </right>
        <top style="thin">
          <color rgb="FFFF0000"/>
        </top>
        <bottom style="thin">
          <color rgb="FFFF0000"/>
        </bottom>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ont>
        <color rgb="FFFF0000"/>
      </font>
      <fill>
        <patternFill patternType="none">
          <bgColor auto="1"/>
        </patternFill>
      </fill>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theme="8" tint="0.79995117038483843"/>
      </font>
      <fill>
        <patternFill>
          <bgColor theme="8"/>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4"/>
        </patternFill>
      </fill>
    </dxf>
    <dxf>
      <fill>
        <patternFill>
          <bgColor rgb="FFFFCC99"/>
        </patternFill>
      </fill>
    </dxf>
    <dxf>
      <fill>
        <patternFill>
          <bgColor theme="4"/>
        </patternFill>
      </fill>
    </dxf>
    <dxf>
      <fill>
        <patternFill>
          <bgColor rgb="FFFFCC99"/>
        </patternFill>
      </fill>
    </dxf>
    <dxf>
      <fill>
        <patternFill>
          <bgColor theme="4"/>
        </patternFill>
      </fill>
    </dxf>
    <dxf>
      <fill>
        <patternFill>
          <bgColor rgb="FFFFCC99"/>
        </patternFill>
      </fill>
    </dxf>
    <dxf>
      <font>
        <b/>
        <i val="0"/>
      </font>
      <fill>
        <patternFill>
          <bgColor theme="0" tint="-0.24994659260841701"/>
        </patternFill>
      </fill>
    </dxf>
    <dxf>
      <font>
        <color theme="0"/>
      </font>
      <fill>
        <patternFill>
          <bgColor theme="2" tint="-0.499984740745262"/>
        </patternFill>
      </fill>
    </dxf>
    <dxf>
      <font>
        <color theme="0"/>
      </font>
      <fill>
        <patternFill>
          <bgColor theme="2" tint="-0.499984740745262"/>
        </patternFill>
      </fill>
    </dxf>
    <dxf>
      <font>
        <b/>
        <i val="0"/>
      </font>
      <fill>
        <patternFill>
          <bgColor theme="0" tint="-0.24994659260841701"/>
        </patternFill>
      </fill>
    </dxf>
    <dxf>
      <fill>
        <patternFill>
          <bgColor theme="9" tint="0.79998168889431442"/>
        </patternFill>
      </fill>
      <border>
        <left style="thin">
          <color auto="1"/>
        </left>
        <right style="thin">
          <color auto="1"/>
        </right>
        <top style="thin">
          <color auto="1"/>
        </top>
        <bottom style="thin">
          <color auto="1"/>
        </bottom>
        <vertical/>
        <horizontal/>
      </border>
    </dxf>
    <dxf>
      <font>
        <color theme="0"/>
      </font>
      <fill>
        <patternFill>
          <bgColor theme="2" tint="-0.499984740745262"/>
        </patternFill>
      </fill>
    </dxf>
    <dxf>
      <fill>
        <patternFill>
          <bgColor theme="9" tint="0.79998168889431442"/>
        </patternFill>
      </fill>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color theme="0"/>
      </font>
      <fill>
        <patternFill>
          <bgColor theme="2" tint="-0.499984740745262"/>
        </patternFill>
      </fill>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color theme="0"/>
      </font>
      <fill>
        <patternFill>
          <bgColor theme="2" tint="-0.499984740745262"/>
        </patternFill>
      </fill>
    </dxf>
    <dxf>
      <alignment horizontal="left" vertical="bottom" textRotation="0" wrapText="0" indent="0" justifyLastLine="0" shrinkToFit="0" readingOrder="0"/>
    </dxf>
    <dxf>
      <alignment horizontal="left" vertical="bottom" textRotation="0" wrapText="0" indent="0" justifyLastLine="0" shrinkToFit="0" readingOrder="0"/>
    </dxf>
  </dxfs>
  <tableStyles count="0" defaultTableStyle="TableStyleMedium2" defaultPivotStyle="PivotStyleLight16"/>
  <colors>
    <mruColors>
      <color rgb="FFFF6699"/>
      <color rgb="FFFF99CC"/>
      <color rgb="FFFFCC99"/>
      <color rgb="FFEEF2D8"/>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121519</xdr:colOff>
      <xdr:row>18</xdr:row>
      <xdr:rowOff>1164042</xdr:rowOff>
    </xdr:from>
    <xdr:to>
      <xdr:col>6</xdr:col>
      <xdr:colOff>120300</xdr:colOff>
      <xdr:row>24</xdr:row>
      <xdr:rowOff>267317</xdr:rowOff>
    </xdr:to>
    <xdr:pic>
      <xdr:nvPicPr>
        <xdr:cNvPr id="3" name="Picture 2">
          <a:extLst>
            <a:ext uri="{FF2B5EF4-FFF2-40B4-BE49-F238E27FC236}">
              <a16:creationId xmlns:a16="http://schemas.microsoft.com/office/drawing/2014/main" id="{93794D0D-7DAE-4621-82DB-3DF5A51E5016}"/>
            </a:ext>
          </a:extLst>
        </xdr:cNvPr>
        <xdr:cNvPicPr>
          <a:picLocks noChangeAspect="1"/>
        </xdr:cNvPicPr>
      </xdr:nvPicPr>
      <xdr:blipFill>
        <a:blip xmlns:r="http://schemas.openxmlformats.org/officeDocument/2006/relationships" r:embed="rId1"/>
        <a:stretch>
          <a:fillRect/>
        </a:stretch>
      </xdr:blipFill>
      <xdr:spPr>
        <a:xfrm>
          <a:off x="7882323" y="12254455"/>
          <a:ext cx="4552311" cy="1979245"/>
        </a:xfrm>
        <a:prstGeom prst="rect">
          <a:avLst/>
        </a:prstGeom>
      </xdr:spPr>
    </xdr:pic>
    <xdr:clientData/>
  </xdr:twoCellAnchor>
  <xdr:twoCellAnchor>
    <xdr:from>
      <xdr:col>4</xdr:col>
      <xdr:colOff>3966725</xdr:colOff>
      <xdr:row>23</xdr:row>
      <xdr:rowOff>300618</xdr:rowOff>
    </xdr:from>
    <xdr:to>
      <xdr:col>6</xdr:col>
      <xdr:colOff>18424</xdr:colOff>
      <xdr:row>23</xdr:row>
      <xdr:rowOff>624302</xdr:rowOff>
    </xdr:to>
    <xdr:sp macro="" textlink="">
      <xdr:nvSpPr>
        <xdr:cNvPr id="4" name="Rectangle 3">
          <a:extLst>
            <a:ext uri="{FF2B5EF4-FFF2-40B4-BE49-F238E27FC236}">
              <a16:creationId xmlns:a16="http://schemas.microsoft.com/office/drawing/2014/main" id="{61FF1653-9C7B-4518-8836-336B03F79BAA}"/>
            </a:ext>
          </a:extLst>
        </xdr:cNvPr>
        <xdr:cNvSpPr/>
      </xdr:nvSpPr>
      <xdr:spPr>
        <a:xfrm>
          <a:off x="11716265" y="14062338"/>
          <a:ext cx="600839" cy="32368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2</xdr:col>
      <xdr:colOff>1664969</xdr:colOff>
      <xdr:row>22</xdr:row>
      <xdr:rowOff>18476</xdr:rowOff>
    </xdr:from>
    <xdr:to>
      <xdr:col>2</xdr:col>
      <xdr:colOff>2857500</xdr:colOff>
      <xdr:row>23</xdr:row>
      <xdr:rowOff>207687</xdr:rowOff>
    </xdr:to>
    <xdr:sp macro="" textlink="">
      <xdr:nvSpPr>
        <xdr:cNvPr id="5" name="Rectangle 4">
          <a:extLst>
            <a:ext uri="{FF2B5EF4-FFF2-40B4-BE49-F238E27FC236}">
              <a16:creationId xmlns:a16="http://schemas.microsoft.com/office/drawing/2014/main" id="{3AC68A44-1669-4663-AE76-6192EC55FAFD}"/>
            </a:ext>
          </a:extLst>
        </xdr:cNvPr>
        <xdr:cNvSpPr/>
      </xdr:nvSpPr>
      <xdr:spPr>
        <a:xfrm>
          <a:off x="2369819" y="13182026"/>
          <a:ext cx="1192531" cy="23683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2</xdr:col>
      <xdr:colOff>2261236</xdr:colOff>
      <xdr:row>23</xdr:row>
      <xdr:rowOff>207686</xdr:rowOff>
    </xdr:from>
    <xdr:to>
      <xdr:col>4</xdr:col>
      <xdr:colOff>3966726</xdr:colOff>
      <xdr:row>23</xdr:row>
      <xdr:rowOff>462459</xdr:rowOff>
    </xdr:to>
    <xdr:cxnSp macro="">
      <xdr:nvCxnSpPr>
        <xdr:cNvPr id="6" name="Connector: Elbow 5">
          <a:extLst>
            <a:ext uri="{FF2B5EF4-FFF2-40B4-BE49-F238E27FC236}">
              <a16:creationId xmlns:a16="http://schemas.microsoft.com/office/drawing/2014/main" id="{86EB3DC9-8C0F-46B3-8DA0-F053AAD87DF2}"/>
            </a:ext>
          </a:extLst>
        </xdr:cNvPr>
        <xdr:cNvCxnSpPr>
          <a:stCxn id="5" idx="2"/>
          <a:endCxn id="4" idx="1"/>
        </xdr:cNvCxnSpPr>
      </xdr:nvCxnSpPr>
      <xdr:spPr>
        <a:xfrm rot="16200000" flipH="1">
          <a:off x="7211884" y="9719798"/>
          <a:ext cx="254773" cy="8753990"/>
        </a:xfrm>
        <a:prstGeom prst="bentConnector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5219700</xdr:colOff>
      <xdr:row>16</xdr:row>
      <xdr:rowOff>160020</xdr:rowOff>
    </xdr:from>
    <xdr:to>
      <xdr:col>6</xdr:col>
      <xdr:colOff>110654</xdr:colOff>
      <xdr:row>18</xdr:row>
      <xdr:rowOff>45234</xdr:rowOff>
    </xdr:to>
    <xdr:grpSp>
      <xdr:nvGrpSpPr>
        <xdr:cNvPr id="2" name="Group 1">
          <a:extLst>
            <a:ext uri="{FF2B5EF4-FFF2-40B4-BE49-F238E27FC236}">
              <a16:creationId xmlns:a16="http://schemas.microsoft.com/office/drawing/2014/main" id="{3A87658D-4FCE-435F-A072-16AD3C72AE77}"/>
            </a:ext>
          </a:extLst>
        </xdr:cNvPr>
        <xdr:cNvGrpSpPr/>
      </xdr:nvGrpSpPr>
      <xdr:grpSpPr>
        <a:xfrm>
          <a:off x="5905500" y="11628120"/>
          <a:ext cx="6168554" cy="1028214"/>
          <a:chOff x="6016487" y="10893287"/>
          <a:chExt cx="6489257" cy="796964"/>
        </a:xfrm>
      </xdr:grpSpPr>
      <xdr:pic>
        <xdr:nvPicPr>
          <xdr:cNvPr id="7" name="Picture 6">
            <a:extLst>
              <a:ext uri="{FF2B5EF4-FFF2-40B4-BE49-F238E27FC236}">
                <a16:creationId xmlns:a16="http://schemas.microsoft.com/office/drawing/2014/main" id="{13EE3209-FF4F-BD0B-F2C1-ACBADAFC526C}"/>
              </a:ext>
            </a:extLst>
          </xdr:cNvPr>
          <xdr:cNvPicPr>
            <a:picLocks noChangeAspect="1"/>
          </xdr:cNvPicPr>
        </xdr:nvPicPr>
        <xdr:blipFill>
          <a:blip xmlns:r="http://schemas.openxmlformats.org/officeDocument/2006/relationships" r:embed="rId2"/>
          <a:stretch>
            <a:fillRect/>
          </a:stretch>
        </xdr:blipFill>
        <xdr:spPr>
          <a:xfrm>
            <a:off x="7938053" y="10893287"/>
            <a:ext cx="4567691" cy="796964"/>
          </a:xfrm>
          <a:prstGeom prst="rect">
            <a:avLst/>
          </a:prstGeom>
          <a:ln w="28575">
            <a:solidFill>
              <a:srgbClr val="FF0000"/>
            </a:solidFill>
          </a:ln>
        </xdr:spPr>
      </xdr:pic>
      <xdr:sp macro="" textlink="">
        <xdr:nvSpPr>
          <xdr:cNvPr id="8" name="Callout: Line 7">
            <a:extLst>
              <a:ext uri="{FF2B5EF4-FFF2-40B4-BE49-F238E27FC236}">
                <a16:creationId xmlns:a16="http://schemas.microsoft.com/office/drawing/2014/main" id="{41568C3C-7B3F-4203-2868-F4A3B0CB81AB}"/>
              </a:ext>
            </a:extLst>
          </xdr:cNvPr>
          <xdr:cNvSpPr/>
        </xdr:nvSpPr>
        <xdr:spPr>
          <a:xfrm flipH="1">
            <a:off x="6016487" y="11198087"/>
            <a:ext cx="616226" cy="324678"/>
          </a:xfrm>
          <a:prstGeom prst="borderCallout1">
            <a:avLst>
              <a:gd name="adj1" fmla="val 18750"/>
              <a:gd name="adj2" fmla="val -8333"/>
              <a:gd name="adj3" fmla="val 6377"/>
              <a:gd name="adj4" fmla="val -206075"/>
            </a:avLst>
          </a:prstGeom>
          <a:noFill/>
          <a:ln w="381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8">
  <autoFilter ref="A1:B18" xr:uid="{00000000-0009-0000-0100-000001000000}"/>
  <tableColumns count="2">
    <tableColumn id="1" xr3:uid="{00000000-0010-0000-0000-000001000000}" name="Name"/>
    <tableColumn id="2" xr3:uid="{00000000-0010-0000-0000-000002000000}" name="Value" dataDxfId="147" totalsRowDxfId="146"/>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c.europa.eu/info/funding-tenders/opportunities/docs/2021-2027/common/guidance/aga_en.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5.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49"/>
  <sheetViews>
    <sheetView showGridLines="0" topLeftCell="A18" zoomScaleNormal="100" workbookViewId="0">
      <selection activeCell="C2" sqref="C2:D2"/>
    </sheetView>
  </sheetViews>
  <sheetFormatPr defaultColWidth="0" defaultRowHeight="15"/>
  <cols>
    <col min="1" max="2" width="5.140625" bestFit="1" customWidth="1"/>
    <col min="3" max="3" width="100.85546875" customWidth="1"/>
    <col min="4" max="4" width="2" bestFit="1" customWidth="1"/>
    <col min="5" max="5" width="61.140625" customWidth="1"/>
    <col min="6" max="6" width="5.140625" style="64" bestFit="1" customWidth="1"/>
    <col min="7" max="8" width="5.140625" bestFit="1" customWidth="1"/>
    <col min="9" max="9" width="5.140625" hidden="1" customWidth="1"/>
    <col min="10" max="16384" width="8.85546875" hidden="1"/>
  </cols>
  <sheetData>
    <row r="1" spans="1:9" s="53" customFormat="1">
      <c r="A1" s="53" t="s">
        <v>0</v>
      </c>
      <c r="B1" s="53" t="s">
        <v>0</v>
      </c>
      <c r="C1" s="236" t="str">
        <f>CurrentVersion</f>
        <v>[ Version LUMP SUM II - ERASMUS - v4.4_001, of 04/10/2023 10:55 ]</v>
      </c>
      <c r="F1" s="53" t="s">
        <v>0</v>
      </c>
      <c r="G1" s="53" t="s">
        <v>0</v>
      </c>
      <c r="H1" s="53" t="s">
        <v>0</v>
      </c>
      <c r="I1" s="53" t="s">
        <v>0</v>
      </c>
    </row>
    <row r="2" spans="1:9" s="106" customFormat="1" ht="66.599999999999994" customHeight="1">
      <c r="C2" s="319" t="s">
        <v>1</v>
      </c>
      <c r="D2" s="320"/>
      <c r="E2" s="107"/>
    </row>
    <row r="3" spans="1:9" s="53" customFormat="1">
      <c r="F3" s="92"/>
    </row>
    <row r="4" spans="1:9" ht="21">
      <c r="B4" s="321" t="s">
        <v>2</v>
      </c>
      <c r="C4" s="321"/>
      <c r="D4" s="321"/>
    </row>
    <row r="5" spans="1:9" ht="21">
      <c r="B5" s="105"/>
      <c r="C5" s="105"/>
    </row>
    <row r="6" spans="1:9" ht="75">
      <c r="B6" s="1">
        <v>1</v>
      </c>
      <c r="C6" s="2" t="s">
        <v>3</v>
      </c>
      <c r="D6" s="3"/>
    </row>
    <row r="7" spans="1:9" ht="75">
      <c r="B7" s="1">
        <v>2</v>
      </c>
      <c r="C7" s="2" t="s">
        <v>4</v>
      </c>
      <c r="D7" s="3"/>
    </row>
    <row r="8" spans="1:9" ht="30">
      <c r="B8" s="1">
        <v>3</v>
      </c>
      <c r="C8" s="2" t="s">
        <v>5</v>
      </c>
      <c r="D8" s="3"/>
    </row>
    <row r="9" spans="1:9" ht="30">
      <c r="B9" s="1">
        <v>4</v>
      </c>
      <c r="C9" s="2" t="s">
        <v>6</v>
      </c>
      <c r="D9" s="3"/>
    </row>
    <row r="10" spans="1:9" ht="60">
      <c r="B10" s="207">
        <v>5</v>
      </c>
      <c r="C10" s="208" t="s">
        <v>7</v>
      </c>
      <c r="D10" s="209"/>
    </row>
    <row r="11" spans="1:9" ht="90">
      <c r="B11" s="1">
        <v>6</v>
      </c>
      <c r="C11" s="2" t="s">
        <v>8</v>
      </c>
      <c r="D11" s="3"/>
    </row>
    <row r="12" spans="1:9" ht="90">
      <c r="B12" s="1">
        <v>7</v>
      </c>
      <c r="C12" s="2" t="s">
        <v>9</v>
      </c>
      <c r="D12" s="3"/>
    </row>
    <row r="13" spans="1:9" ht="45">
      <c r="B13" s="1">
        <v>8</v>
      </c>
      <c r="C13" s="2" t="s">
        <v>10</v>
      </c>
      <c r="D13" s="3"/>
    </row>
    <row r="14" spans="1:9" ht="120">
      <c r="B14" s="1">
        <v>9</v>
      </c>
      <c r="C14" s="210" t="s">
        <v>11</v>
      </c>
      <c r="D14" s="3"/>
      <c r="F14"/>
    </row>
    <row r="15" spans="1:9" ht="90">
      <c r="B15" s="1">
        <v>10</v>
      </c>
      <c r="C15" s="2" t="s">
        <v>12</v>
      </c>
      <c r="D15" s="3"/>
    </row>
    <row r="16" spans="1:9" ht="60">
      <c r="B16" s="332">
        <v>11</v>
      </c>
      <c r="C16" s="108" t="s">
        <v>13</v>
      </c>
      <c r="D16" s="109"/>
    </row>
    <row r="17" spans="2:7">
      <c r="B17" s="333"/>
      <c r="C17" s="203" t="s">
        <v>14</v>
      </c>
      <c r="D17" s="204"/>
    </row>
    <row r="18" spans="2:7" ht="75">
      <c r="B18" s="1">
        <v>12</v>
      </c>
      <c r="C18" s="2" t="s">
        <v>15</v>
      </c>
      <c r="D18" s="3"/>
    </row>
    <row r="19" spans="2:7" ht="105">
      <c r="B19" s="1">
        <v>13</v>
      </c>
      <c r="C19" s="2" t="s">
        <v>16</v>
      </c>
      <c r="D19" s="3"/>
    </row>
    <row r="20" spans="2:7" ht="30">
      <c r="B20" s="1">
        <v>14</v>
      </c>
      <c r="C20" s="2" t="s">
        <v>17</v>
      </c>
      <c r="D20" s="3"/>
    </row>
    <row r="21" spans="2:7" ht="30">
      <c r="B21" s="332">
        <v>15</v>
      </c>
      <c r="C21" s="239" t="s">
        <v>18</v>
      </c>
      <c r="D21" s="109"/>
    </row>
    <row r="22" spans="2:7" ht="6.6" customHeight="1">
      <c r="B22" s="336"/>
      <c r="C22" s="219"/>
      <c r="D22" s="217"/>
    </row>
    <row r="23" spans="2:7" ht="3.6" customHeight="1">
      <c r="B23" s="333"/>
      <c r="C23" s="216"/>
      <c r="D23" s="218"/>
    </row>
    <row r="24" spans="2:7" ht="60">
      <c r="B24" s="1">
        <v>16</v>
      </c>
      <c r="C24" s="208" t="s">
        <v>19</v>
      </c>
      <c r="D24" s="3"/>
    </row>
    <row r="25" spans="2:7" ht="45">
      <c r="B25" s="1">
        <v>17</v>
      </c>
      <c r="C25" s="2" t="s">
        <v>20</v>
      </c>
      <c r="D25" s="3"/>
    </row>
    <row r="26" spans="2:7" ht="60">
      <c r="B26" s="1">
        <v>18</v>
      </c>
      <c r="C26" s="2" t="s">
        <v>21</v>
      </c>
      <c r="D26" s="3"/>
    </row>
    <row r="27" spans="2:7" ht="195">
      <c r="B27" s="1">
        <v>19</v>
      </c>
      <c r="C27" s="2" t="s">
        <v>22</v>
      </c>
      <c r="D27" s="3"/>
    </row>
    <row r="28" spans="2:7">
      <c r="E28" s="10" t="s">
        <v>23</v>
      </c>
    </row>
    <row r="29" spans="2:7" ht="15.75" thickBot="1"/>
    <row r="30" spans="2:7" ht="15.75" thickTop="1">
      <c r="B30" s="65"/>
      <c r="C30" s="66"/>
      <c r="D30" s="329"/>
      <c r="E30" s="329"/>
      <c r="F30" s="329"/>
      <c r="G30" s="67"/>
    </row>
    <row r="31" spans="2:7">
      <c r="B31" s="68"/>
      <c r="C31" s="69"/>
      <c r="D31" s="331" t="s">
        <v>24</v>
      </c>
      <c r="E31" s="331"/>
      <c r="F31" s="331"/>
      <c r="G31" s="71"/>
    </row>
    <row r="32" spans="2:7">
      <c r="B32" s="68"/>
      <c r="C32" s="72" t="s">
        <v>25</v>
      </c>
      <c r="D32" s="86" t="s">
        <v>26</v>
      </c>
      <c r="E32" s="157"/>
      <c r="F32" s="73"/>
      <c r="G32" s="71"/>
    </row>
    <row r="33" spans="1:7">
      <c r="B33" s="68"/>
      <c r="C33" s="72" t="s">
        <v>27</v>
      </c>
      <c r="D33" s="86" t="s">
        <v>26</v>
      </c>
      <c r="E33" s="157"/>
      <c r="F33" s="73"/>
      <c r="G33" s="71"/>
    </row>
    <row r="34" spans="1:7">
      <c r="B34" s="68"/>
      <c r="C34" s="72" t="s">
        <v>28</v>
      </c>
      <c r="D34" s="86" t="s">
        <v>26</v>
      </c>
      <c r="E34" s="205" t="s">
        <v>29</v>
      </c>
      <c r="F34" s="73"/>
      <c r="G34" s="71"/>
    </row>
    <row r="35" spans="1:7">
      <c r="B35" s="68"/>
      <c r="C35" s="72" t="s">
        <v>30</v>
      </c>
      <c r="D35" s="86" t="s">
        <v>26</v>
      </c>
      <c r="E35" s="206" t="s">
        <v>31</v>
      </c>
      <c r="F35" s="73"/>
      <c r="G35" s="71"/>
    </row>
    <row r="36" spans="1:7">
      <c r="B36" s="68"/>
      <c r="C36" s="69"/>
      <c r="D36" s="69"/>
      <c r="E36" s="69"/>
      <c r="F36" s="70"/>
      <c r="G36" s="71"/>
    </row>
    <row r="37" spans="1:7" ht="45.75" thickBot="1">
      <c r="B37" s="74" t="s">
        <v>32</v>
      </c>
      <c r="C37" s="220" t="s">
        <v>33</v>
      </c>
      <c r="D37" s="69"/>
      <c r="E37" s="327" t="s">
        <v>34</v>
      </c>
      <c r="F37" s="328"/>
      <c r="G37" s="71"/>
    </row>
    <row r="38" spans="1:7" ht="15.75" thickTop="1">
      <c r="B38" s="75"/>
      <c r="C38" s="69"/>
      <c r="D38" s="69"/>
      <c r="E38" s="330" t="s">
        <v>35</v>
      </c>
      <c r="F38" s="330"/>
      <c r="G38" s="71"/>
    </row>
    <row r="39" spans="1:7" ht="15.75" thickBot="1">
      <c r="B39" s="76"/>
      <c r="C39" s="77"/>
      <c r="D39" s="77"/>
      <c r="E39" s="77"/>
      <c r="F39" s="78"/>
      <c r="G39" s="79"/>
    </row>
    <row r="40" spans="1:7" ht="15.75" thickTop="1"/>
    <row r="42" spans="1:7" ht="45">
      <c r="A42" s="334" t="s">
        <v>36</v>
      </c>
      <c r="B42" s="335"/>
      <c r="C42" s="335"/>
      <c r="D42" s="198" t="s">
        <v>32</v>
      </c>
    </row>
    <row r="43" spans="1:7">
      <c r="A43" s="324" t="s">
        <v>37</v>
      </c>
      <c r="B43" s="325"/>
      <c r="C43" s="326"/>
      <c r="E43" s="64"/>
      <c r="F43"/>
    </row>
    <row r="44" spans="1:7">
      <c r="A44" s="27"/>
      <c r="B44" s="322" t="s">
        <v>38</v>
      </c>
      <c r="C44" s="323"/>
      <c r="E44" s="64"/>
      <c r="F44"/>
    </row>
    <row r="45" spans="1:7">
      <c r="A45" s="28"/>
      <c r="B45" s="97"/>
      <c r="C45" s="99" t="s">
        <v>39</v>
      </c>
      <c r="E45" s="64"/>
      <c r="F45"/>
    </row>
    <row r="46" spans="1:7">
      <c r="A46" s="28"/>
      <c r="B46" s="98"/>
      <c r="C46" s="99" t="s">
        <v>40</v>
      </c>
      <c r="E46" s="64"/>
      <c r="F46"/>
    </row>
    <row r="47" spans="1:7">
      <c r="A47" s="28"/>
      <c r="B47" s="98"/>
      <c r="C47" s="99" t="s">
        <v>41</v>
      </c>
      <c r="E47" s="64"/>
      <c r="F47"/>
    </row>
    <row r="48" spans="1:7">
      <c r="A48" s="28"/>
      <c r="B48" s="98"/>
      <c r="C48" s="99" t="s">
        <v>42</v>
      </c>
      <c r="E48" s="64"/>
      <c r="F48"/>
    </row>
    <row r="49" spans="1:6">
      <c r="A49" s="28"/>
      <c r="B49" s="98"/>
      <c r="C49" s="99" t="s">
        <v>43</v>
      </c>
      <c r="E49" s="64"/>
      <c r="F49"/>
    </row>
  </sheetData>
  <sheetProtection algorithmName="SHA-512" hashValue="Csh9x7HV9YvtjVVQYHftjFBR9D1tK942Co2U4mXYhYIRZseSVmlfsH8c3QnEbpRGAT8KE0lbyxJXaC3CLOWRhw==" saltValue="qvJ/bFViBjbUlNIvVZto/Q==" spinCount="100000" sheet="1" objects="1" scenarios="1"/>
  <mergeCells count="11">
    <mergeCell ref="C2:D2"/>
    <mergeCell ref="B4:D4"/>
    <mergeCell ref="B44:C44"/>
    <mergeCell ref="A43:C43"/>
    <mergeCell ref="E37:F37"/>
    <mergeCell ref="D30:F30"/>
    <mergeCell ref="E38:F38"/>
    <mergeCell ref="D31:F31"/>
    <mergeCell ref="B16:B17"/>
    <mergeCell ref="A42:C42"/>
    <mergeCell ref="B21:B23"/>
  </mergeCells>
  <hyperlinks>
    <hyperlink ref="C17" r:id="rId1"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theme="4"/>
  </sheetPr>
  <dimension ref="A1:F20"/>
  <sheetViews>
    <sheetView showGridLines="0" topLeftCell="C5" workbookViewId="0">
      <selection activeCell="C5" sqref="C5:E5"/>
    </sheetView>
  </sheetViews>
  <sheetFormatPr defaultRowHeight="15"/>
  <cols>
    <col min="1" max="1" width="3.140625" style="46" hidden="1" customWidth="1"/>
    <col min="2" max="2" width="5.5703125" style="47" hidden="1" customWidth="1"/>
    <col min="3" max="3" width="52.140625" bestFit="1" customWidth="1"/>
    <col min="4" max="4" width="23.140625" bestFit="1" customWidth="1"/>
    <col min="5" max="5" width="16.42578125" style="126" bestFit="1" customWidth="1"/>
    <col min="6" max="6" width="16.42578125" bestFit="1" customWidth="1"/>
    <col min="7" max="9" width="14.140625" bestFit="1" customWidth="1"/>
    <col min="10" max="10" width="18.140625" bestFit="1" customWidth="1"/>
  </cols>
  <sheetData>
    <row r="1" spans="1:6" hidden="1">
      <c r="B1" s="47" t="e">
        <f t="shared" ref="B1" ca="1" si="0">IF(OFFSET(B1,-1,-1)="HE",1,IF(OFFSET(B1,0,-1)="TT",3,IF(OFFSET(B1,-1,0)=1,2,1)))</f>
        <v>#REF!</v>
      </c>
      <c r="C1" s="58" t="e">
        <f ca="1">IF(OFFSET(C1,0,-2)="TT","TOTAL",""&amp;INDIRECT("'Beneficiaries List'!B" &amp; MATCH(A1,'Beneficiaries List'!J:J,0),TRUE))</f>
        <v>#N/A</v>
      </c>
      <c r="D1" s="58" t="e">
        <f ca="1">IF(OFFSET(C1,0,-2)="TT","Consortium",""&amp;INDIRECT("'Beneficiaries List'!C" &amp; MATCH(A1,'Beneficiaries List'!J:J,0),TRUE))</f>
        <v>#N/A</v>
      </c>
      <c r="E1" s="149" t="e">
        <f ca="1">IF(OFFSET(E1,ROW(E$4)-ROW(E1),0)="TT",SUM(INDIRECT(ADDRESS(ROW(E1),COLUMN($D1)+1)&amp;":"&amp;ADDRESS(ROW(E1),COLUMN(E1)-1),TRUE)),IF($A1="TT",SUM(INDIRECT(ADDRESS(MATCH("HE",$A:$A,0)+1,COLUMN(E1))&amp;":"&amp;ADDRESS(ROW(E1)-1,COLUMN(E1)),TRUE)),INDIRECT(CELL("address",OFFSET(INDIRECT("'BE " &amp; TEXT(INT($A1),"000") &amp; "'!A1",TRUE),MATCH("STARTWP" &amp; TEXT(OFFSET(E1,ROW(E$4)-ROW(E1),0),"000"),INDIRECT("'BE " &amp; TEXT(INT($A1),"000") &amp; "'!A:A",TRUE),0),MATCH($A1,INDIRECT("'BE " &amp; TEXT(INT($A1),"000") &amp; "'!2:2",TRUE),0)-2)),TRUE)))</f>
        <v>#REF!</v>
      </c>
    </row>
    <row r="2" spans="1:6" ht="21" hidden="1">
      <c r="C2" s="47" t="s">
        <v>165</v>
      </c>
      <c r="D2" s="96">
        <v>999999999</v>
      </c>
      <c r="E2" s="317">
        <v>999999999.99000001</v>
      </c>
      <c r="F2" s="317">
        <v>999999999.99000001</v>
      </c>
    </row>
    <row r="3" spans="1:6" hidden="1">
      <c r="B3" s="48" t="str">
        <f>ADDRESS(E3,COLUMN(C1))</f>
        <v>$C$7</v>
      </c>
      <c r="C3" s="49">
        <f>MATCH("TT",A:A,0)</f>
        <v>8</v>
      </c>
      <c r="D3" s="49">
        <f>MATCH("TT",4:4,0)</f>
        <v>6</v>
      </c>
      <c r="E3" s="151">
        <f>MATCH("HE",A:A,0)+1</f>
        <v>7</v>
      </c>
    </row>
    <row r="4" spans="1:6" hidden="1">
      <c r="C4" s="47" t="s">
        <v>729</v>
      </c>
      <c r="D4" s="47"/>
      <c r="E4" s="150">
        <v>1</v>
      </c>
      <c r="F4" t="s">
        <v>139</v>
      </c>
    </row>
    <row r="5" spans="1:6" ht="42">
      <c r="A5" s="113" t="s">
        <v>162</v>
      </c>
      <c r="C5" s="387" t="s">
        <v>911</v>
      </c>
      <c r="D5" s="387"/>
      <c r="E5" s="387"/>
    </row>
    <row r="6" spans="1:6" ht="45">
      <c r="A6" s="46" t="s">
        <v>164</v>
      </c>
      <c r="B6" s="230" t="s">
        <v>32</v>
      </c>
      <c r="C6" s="93" t="s">
        <v>52</v>
      </c>
      <c r="D6" s="94" t="s">
        <v>54</v>
      </c>
      <c r="E6" s="153" t="str">
        <f ca="1">IF(OFFSET(E6,-2,0)="TT",IF($C4="O","Maximum
Grant
Amount",IF($C4="PM","Total
for project","")),INDIRECT("'Work Packages List'!A" &amp; MATCH(OFFSET(E6,-2,0),'Work Packages List'!$J:$J,0),TRUE) &amp; "
" &amp; INDIRECT("'Work Packages List'!B" &amp; MATCH(OFFSET(E6,-2,0),'Work Packages List'!$J:$J,0),TRUE))</f>
        <v xml:space="preserve">WP 001
</v>
      </c>
      <c r="F6" s="153" t="str">
        <f ca="1">IF(OFFSET(F6,-2,0)="TT",IF($C4="O","Maximum
Grant
Amount",IF($C4="PM","Total","")),INDIRECT("'Work Packages List'!A" &amp; MATCH(OFFSET(F6,-2,0),'Work Packages List'!$J:$J,0),TRUE) &amp; "
" &amp; INDIRECT("'Work Packages List'!B" &amp; MATCH(OFFSET(F6,-2,0),'Work Packages List'!$J:$J,0),TRUE))</f>
        <v>Total</v>
      </c>
    </row>
    <row r="7" spans="1:6">
      <c r="A7">
        <v>1</v>
      </c>
      <c r="B7" s="47">
        <f t="shared" ref="B7:B8" ca="1" si="1">IF(OFFSET(B7,-1,-1)="HE",1,IF(OFFSET(B7,0,-1)="TT",3,IF(OFFSET(B7,-1,0)=1,2,1)))</f>
        <v>1</v>
      </c>
      <c r="C7" s="58" t="str">
        <f ca="1">IF(OFFSET(C7,0,-2)="TT","TOTAL",""&amp;INDIRECT("'Beneficiaries List'!B" &amp; MATCH(A7,'Beneficiaries List'!J:J,0),TRUE))</f>
        <v/>
      </c>
      <c r="D7" s="58" t="str">
        <f ca="1">IF(OFFSET(C7,0,-2)="TT","Consortium",""&amp;INDIRECT("'Beneficiaries List'!C" &amp; MATCH(A7,'Beneficiaries List'!J:J,0),TRUE))</f>
        <v/>
      </c>
      <c r="E7" s="318">
        <f t="shared" ref="E7:F8" ca="1" si="2">IF(OFFSET(E7,ROW(E$4)-ROW(E7),0)="TT",SUM(INDIRECT(ADDRESS(ROW(E7),COLUMN($D7)+1)&amp;":"&amp;ADDRESS(ROW(E7),COLUMN(E7)-1),TRUE)),IF($A7="TT",SUM(INDIRECT(ADDRESS(MATCH("HE",$A:$A,0)+1,COLUMN(E7))&amp;":"&amp;ADDRESS(ROW(E7)-1,COLUMN(E7)),TRUE)),INDIRECT(CELL("address",OFFSET(INDIRECT("'BE " &amp; TEXT(INT($A7),"000") &amp; "'!A1",TRUE),MATCH("STARTWP" &amp; TEXT(OFFSET(E7,ROW(E$4)-ROW(E7),0),"000"),INDIRECT("'BE " &amp; TEXT(INT($A7),"000") &amp; "'!A:A",TRUE),0),MATCH($A7,INDIRECT("'BE " &amp; TEXT(INT($A7),"000") &amp; "'!2:2",TRUE),0)-2)),TRUE)))</f>
        <v>0</v>
      </c>
      <c r="F7" s="318">
        <f t="shared" ca="1" si="2"/>
        <v>0</v>
      </c>
    </row>
    <row r="8" spans="1:6">
      <c r="A8" t="s">
        <v>139</v>
      </c>
      <c r="B8" s="47">
        <f t="shared" ca="1" si="1"/>
        <v>3</v>
      </c>
      <c r="C8" s="58" t="str">
        <f ca="1">IF(OFFSET(C8,0,-2)="TT","TOTAL",""&amp;INDIRECT("'Beneficiaries List'!B" &amp; MATCH(A8,'Beneficiaries List'!J:J,0),TRUE))</f>
        <v>TOTAL</v>
      </c>
      <c r="D8" s="58" t="str">
        <f ca="1">IF(OFFSET(C8,0,-2)="TT","Consortium",""&amp;INDIRECT("'Beneficiaries List'!C" &amp; MATCH(A8,'Beneficiaries List'!J:J,0),TRUE))</f>
        <v>Consortium</v>
      </c>
      <c r="E8" s="318">
        <f t="shared" ca="1" si="2"/>
        <v>0</v>
      </c>
      <c r="F8" s="318">
        <f t="shared" ca="1" si="2"/>
        <v>0</v>
      </c>
    </row>
    <row r="9" spans="1:6">
      <c r="A9"/>
      <c r="B9"/>
      <c r="E9"/>
    </row>
    <row r="10" spans="1:6">
      <c r="A10"/>
      <c r="B10"/>
      <c r="E10"/>
    </row>
    <row r="11" spans="1:6">
      <c r="A11"/>
      <c r="B11"/>
      <c r="E11"/>
    </row>
    <row r="12" spans="1:6">
      <c r="A12"/>
      <c r="B12"/>
      <c r="E12"/>
    </row>
    <row r="13" spans="1:6">
      <c r="A13"/>
      <c r="B13"/>
      <c r="E13"/>
    </row>
    <row r="14" spans="1:6">
      <c r="A14"/>
      <c r="B14"/>
      <c r="E14"/>
    </row>
    <row r="15" spans="1:6">
      <c r="A15"/>
      <c r="B15"/>
      <c r="E15"/>
    </row>
    <row r="16" spans="1:6">
      <c r="A16"/>
      <c r="B16"/>
      <c r="E16"/>
    </row>
    <row r="20" spans="5:5">
      <c r="E20" s="149"/>
    </row>
  </sheetData>
  <sheetProtection algorithmName="SHA-512" hashValue="9ONTXAr61rKOFWD54Cyns1pRWVzlkqCyJYy2lD2rkexftEeiBSTU3BZKOeaJ1b9QrBJ8wYmeaLRlO4UpogYySg==" saltValue="re0wh8FTgRIFCXkuLdsYjg==" spinCount="100000" sheet="1" objects="1" scenarios="1"/>
  <mergeCells count="1">
    <mergeCell ref="C5:E5"/>
  </mergeCells>
  <conditionalFormatting sqref="A3">
    <cfRule type="expression" dxfId="77" priority="596">
      <formula>AND(#REF!=1,COLUMN(A3)=$D$3)</formula>
    </cfRule>
    <cfRule type="expression" dxfId="76" priority="601">
      <formula>AND(#REF!=1,COLUMN(A3)&lt;$D$3)</formula>
    </cfRule>
    <cfRule type="expression" dxfId="75" priority="597">
      <formula>AND(#REF!=2,COLUMN(A3)=$D$3)</formula>
    </cfRule>
    <cfRule type="expression" dxfId="74" priority="598">
      <formula>AND(#REF!=3,COLUMN(A3)=$D$3)</formula>
    </cfRule>
    <cfRule type="expression" dxfId="73" priority="599">
      <formula>AND(#REF!=3,COLUMN(A3)&lt;$D$3)</formula>
    </cfRule>
    <cfRule type="expression" dxfId="72" priority="600">
      <formula>AND(#REF!=2,COLUMN(A3)&lt;$D$3)</formula>
    </cfRule>
  </conditionalFormatting>
  <conditionalFormatting sqref="A6:B6">
    <cfRule type="expression" dxfId="71" priority="13">
      <formula>AND($B6=1,COLUMN(A6)=$D$3)</formula>
    </cfRule>
    <cfRule type="expression" dxfId="70" priority="14">
      <formula>AND($B6=2,COLUMN(A6)=$D$3)</formula>
    </cfRule>
    <cfRule type="expression" dxfId="69" priority="15">
      <formula>AND($B6=3,COLUMN(A6)=$D$3)</formula>
    </cfRule>
    <cfRule type="expression" dxfId="68" priority="16">
      <formula>AND($B6=3,COLUMN(A6)&lt;$D$3)</formula>
    </cfRule>
    <cfRule type="expression" dxfId="67" priority="17">
      <formula>AND($B6=2,COLUMN(A6)&lt;$D$3)</formula>
    </cfRule>
    <cfRule type="expression" dxfId="66" priority="18">
      <formula>AND($B6=1,COLUMN(A6)&lt;$D$3)</formula>
    </cfRule>
  </conditionalFormatting>
  <conditionalFormatting sqref="A1:D2 A4:E4 A5:C5 C6:F6 A17:E1048576">
    <cfRule type="expression" dxfId="65" priority="588">
      <formula>AND($B1=2,COLUMN(A1)&lt;$D$3)</formula>
    </cfRule>
    <cfRule type="expression" dxfId="64" priority="587">
      <formula>AND($B1=3,COLUMN(A1)&lt;$D$3)</formula>
    </cfRule>
    <cfRule type="expression" dxfId="63" priority="586">
      <formula>AND($B1=3,COLUMN(A1)=$D$3)</formula>
    </cfRule>
    <cfRule type="expression" dxfId="62" priority="585">
      <formula>AND($B1=2,COLUMN(A1)=$D$3)</formula>
    </cfRule>
    <cfRule type="expression" dxfId="61" priority="589">
      <formula>AND($B1=1,COLUMN(A1)&lt;$D$3)</formula>
    </cfRule>
  </conditionalFormatting>
  <conditionalFormatting sqref="B3:E3">
    <cfRule type="expression" dxfId="60" priority="590">
      <formula>AND($B1=1,COLUMN(B3)=$D$3)</formula>
    </cfRule>
    <cfRule type="expression" dxfId="59" priority="595">
      <formula>AND($B1=1,COLUMN(B3)&lt;$D$3)</formula>
    </cfRule>
    <cfRule type="expression" dxfId="58" priority="594">
      <formula>AND($B1=2,COLUMN(B3)&lt;$D$3)</formula>
    </cfRule>
    <cfRule type="expression" dxfId="57" priority="593">
      <formula>AND($B1=3,COLUMN(B3)&lt;$D$3)</formula>
    </cfRule>
    <cfRule type="expression" dxfId="56" priority="592">
      <formula>AND($B1=3,COLUMN(B3)=$D$3)</formula>
    </cfRule>
    <cfRule type="expression" dxfId="55" priority="591">
      <formula>AND($B1=2,COLUMN(B3)=$D$3)</formula>
    </cfRule>
  </conditionalFormatting>
  <conditionalFormatting sqref="B7:F8">
    <cfRule type="expression" dxfId="54" priority="6">
      <formula>AND($B7=1,COLUMN(B7)&lt;$D$3)</formula>
    </cfRule>
    <cfRule type="expression" dxfId="53" priority="1">
      <formula>AND($B7=1,COLUMN(B7)=$D$3)</formula>
    </cfRule>
    <cfRule type="expression" dxfId="52" priority="2">
      <formula>AND($B7=2,COLUMN(B7)=$D$3)</formula>
    </cfRule>
    <cfRule type="expression" dxfId="51" priority="3">
      <formula>AND($B7=3,COLUMN(B7)=$D$3)</formula>
    </cfRule>
    <cfRule type="expression" dxfId="50" priority="4">
      <formula>AND($B7=3,COLUMN(B7)&lt;$D$3)</formula>
    </cfRule>
    <cfRule type="expression" dxfId="49" priority="5">
      <formula>AND($B7=2,COLUMN(B7)&lt;$D$3)</formula>
    </cfRule>
  </conditionalFormatting>
  <conditionalFormatting sqref="C6:F6 A1:D2 A4:E4 A5:C5 A17:E1048576">
    <cfRule type="expression" dxfId="48" priority="584">
      <formula>AND($B1=1,COLUMN(A1)=$D$3)</formula>
    </cfRule>
  </conditionalFormatting>
  <conditionalFormatting sqref="E1">
    <cfRule type="expression" dxfId="47" priority="579">
      <formula>AND($B1=3,COLUMN(E1)=$D$3)</formula>
    </cfRule>
    <cfRule type="expression" dxfId="46" priority="578">
      <formula>AND($B1=2,COLUMN(E1)=$D$3)</formula>
    </cfRule>
    <cfRule type="expression" dxfId="45" priority="582">
      <formula>AND($B1=1,COLUMN(E1)&lt;$D$3)</formula>
    </cfRule>
    <cfRule type="expression" dxfId="44" priority="581">
      <formula>AND($B1=2,COLUMN(E1)&lt;$D$3)</formula>
    </cfRule>
    <cfRule type="expression" dxfId="43" priority="580">
      <formula>AND($B1=3,COLUMN(E1)&lt;$D$3)</formula>
    </cfRule>
    <cfRule type="expression" dxfId="42" priority="577">
      <formula>AND($B1=1,COLUMN(E1)=$D$3)</formula>
    </cfRule>
  </conditionalFormatting>
  <conditionalFormatting sqref="E6:F6">
    <cfRule type="expression" dxfId="41" priority="583">
      <formula>OFFSET(E6,-3,0)="TT"</formula>
    </cfRule>
  </conditionalFormatting>
  <pageMargins left="0.23622047244094491" right="0.23622047244094491"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K19"/>
  <sheetViews>
    <sheetView workbookViewId="0">
      <selection activeCell="H1" sqref="H1:K1048576"/>
    </sheetView>
  </sheetViews>
  <sheetFormatPr defaultColWidth="0" defaultRowHeight="15" zeroHeight="1"/>
  <cols>
    <col min="1" max="1" width="2" style="53" bestFit="1" customWidth="1"/>
    <col min="2" max="2" width="4" style="51" bestFit="1" customWidth="1"/>
    <col min="3" max="3" width="4.85546875" style="51" bestFit="1" customWidth="1"/>
    <col min="4" max="4" width="6" style="51" bestFit="1" customWidth="1"/>
    <col min="5" max="5" width="16.5703125" style="88" bestFit="1" customWidth="1"/>
    <col min="6" max="6" width="4" style="51" bestFit="1" customWidth="1"/>
    <col min="7" max="7" width="4" style="53" bestFit="1" customWidth="1"/>
    <col min="8" max="8" width="2" style="51" hidden="1" customWidth="1"/>
    <col min="9" max="9" width="30.85546875" style="51" hidden="1" customWidth="1"/>
    <col min="10" max="10" width="12.42578125" style="51" hidden="1" customWidth="1"/>
    <col min="11" max="11" width="16.5703125" style="51" hidden="1" customWidth="1"/>
    <col min="12" max="16384" width="8.85546875" style="51" hidden="1"/>
  </cols>
  <sheetData>
    <row r="1" spans="1:11" s="53" customFormat="1" ht="30">
      <c r="A1" s="52"/>
      <c r="B1" s="53" t="s">
        <v>44</v>
      </c>
      <c r="C1" s="53" t="s">
        <v>912</v>
      </c>
      <c r="D1" s="53" t="s">
        <v>913</v>
      </c>
      <c r="E1" s="87"/>
      <c r="F1" s="52" t="s">
        <v>44</v>
      </c>
      <c r="G1" s="53" t="s">
        <v>44</v>
      </c>
    </row>
    <row r="2" spans="1:11">
      <c r="A2" s="52" t="s">
        <v>71</v>
      </c>
    </row>
    <row r="3" spans="1:11" ht="30">
      <c r="A3" s="52" t="s">
        <v>162</v>
      </c>
      <c r="C3" s="388" t="s">
        <v>914</v>
      </c>
      <c r="D3" s="388"/>
      <c r="E3" s="388"/>
      <c r="I3" s="211">
        <f ca="1">MATCH("TOTAL",'Proposal Budget'!E:E,0)</f>
        <v>10</v>
      </c>
      <c r="J3" s="211">
        <f>MATCH("CHECK",'Proposal Budget'!1:1,0)</f>
        <v>41</v>
      </c>
      <c r="K3" s="211">
        <f ca="1">IF(ISNUMBER(OFFSET('Proposal Budget'!A1,I3-1,J3-2)),1,0)</f>
        <v>0</v>
      </c>
    </row>
    <row r="4" spans="1:11">
      <c r="I4" s="51" t="s">
        <v>269</v>
      </c>
      <c r="J4" s="51" t="s">
        <v>915</v>
      </c>
      <c r="K4" s="51" t="s">
        <v>71</v>
      </c>
    </row>
    <row r="5" spans="1:11" ht="30">
      <c r="A5" s="52" t="s">
        <v>162</v>
      </c>
      <c r="C5" s="85">
        <f ca="1">IF(OFFSET(C5,0,D$19)="","",H5)</f>
        <v>1</v>
      </c>
      <c r="D5" s="57">
        <v>4</v>
      </c>
      <c r="E5" s="89" t="str">
        <f ca="1">OFFSET(C5,0,D$19)</f>
        <v>CHECK VALIDITY</v>
      </c>
      <c r="H5" s="51">
        <v>1</v>
      </c>
      <c r="I5" s="51" t="s">
        <v>916</v>
      </c>
      <c r="J5" s="51" t="s">
        <v>917</v>
      </c>
      <c r="K5" s="51" t="s">
        <v>918</v>
      </c>
    </row>
    <row r="6" spans="1:11">
      <c r="C6" s="55"/>
      <c r="E6" s="90"/>
    </row>
    <row r="7" spans="1:11" ht="30">
      <c r="A7" s="52" t="s">
        <v>162</v>
      </c>
      <c r="C7" s="85">
        <f ca="1">IF(OFFSET(C7,0,D$19)="","",H7)</f>
        <v>2</v>
      </c>
      <c r="D7" s="56">
        <v>2</v>
      </c>
      <c r="E7" s="89" t="str">
        <f ca="1">OFFSET(C7,0,D$19)</f>
        <v>CONVERT TO .XLSX</v>
      </c>
      <c r="H7" s="51">
        <v>2</v>
      </c>
      <c r="I7" s="51" t="s">
        <v>919</v>
      </c>
      <c r="K7" s="51" t="s">
        <v>920</v>
      </c>
    </row>
    <row r="8" spans="1:11">
      <c r="C8" s="55"/>
      <c r="E8" s="90"/>
    </row>
    <row r="9" spans="1:11" ht="30">
      <c r="A9" s="52" t="s">
        <v>162</v>
      </c>
      <c r="C9" s="85" t="str">
        <f ca="1">IF(OFFSET(C9,0,D$19)="","",H9)</f>
        <v/>
      </c>
      <c r="D9" s="56"/>
      <c r="E9" s="89">
        <f ca="1">OFFSET(C9,0,D$19)</f>
        <v>0</v>
      </c>
      <c r="H9" s="51">
        <v>3</v>
      </c>
      <c r="I9" s="51" t="s">
        <v>921</v>
      </c>
    </row>
    <row r="10" spans="1:11"/>
    <row r="11" spans="1:11" ht="30">
      <c r="A11" s="52" t="s">
        <v>162</v>
      </c>
      <c r="C11" s="85" t="str">
        <f ca="1">IF(OFFSET(C11,0,D$19)="","",H11)</f>
        <v/>
      </c>
      <c r="D11" s="56"/>
      <c r="E11" s="89">
        <f ca="1">OFFSET(C11,0,D$19)</f>
        <v>0</v>
      </c>
      <c r="H11" s="51">
        <v>4</v>
      </c>
      <c r="I11" s="51" t="s">
        <v>922</v>
      </c>
    </row>
    <row r="12" spans="1:11">
      <c r="C12" s="55"/>
      <c r="E12" s="90"/>
    </row>
    <row r="13" spans="1:11" ht="30">
      <c r="A13" s="52" t="s">
        <v>162</v>
      </c>
      <c r="C13" s="85" t="str">
        <f ca="1">IF(OFFSET(C13,0,D$19)="","",H13)</f>
        <v/>
      </c>
      <c r="D13" s="56"/>
      <c r="E13" s="89">
        <f ca="1">OFFSET(C13,0,D$19)</f>
        <v>0</v>
      </c>
      <c r="H13" s="51">
        <v>5</v>
      </c>
      <c r="I13" s="51" t="s">
        <v>923</v>
      </c>
    </row>
    <row r="14" spans="1:11"/>
    <row r="15" spans="1:11" ht="30">
      <c r="A15" s="52" t="s">
        <v>162</v>
      </c>
      <c r="C15" s="85" t="str">
        <f ca="1">IF(OFFSET(C15,0,D$19)="","",H15)</f>
        <v/>
      </c>
      <c r="D15" s="56"/>
      <c r="E15" s="89">
        <f ca="1">OFFSET(C15,0,D$19)</f>
        <v>0</v>
      </c>
      <c r="H15" s="51">
        <v>6</v>
      </c>
      <c r="I15" s="51" t="s">
        <v>924</v>
      </c>
    </row>
    <row r="16" spans="1:11"/>
    <row r="17" spans="1:9" ht="30">
      <c r="A17" s="52" t="s">
        <v>162</v>
      </c>
      <c r="C17" s="85" t="str">
        <f ca="1">IF(OFFSET(C17,0,D$19)="","",H17)</f>
        <v/>
      </c>
      <c r="D17" s="56"/>
      <c r="E17" s="89">
        <f ca="1">OFFSET(C17,0,D$19)</f>
        <v>0</v>
      </c>
      <c r="H17" s="51">
        <v>7</v>
      </c>
      <c r="I17" s="51" t="s">
        <v>925</v>
      </c>
    </row>
    <row r="18" spans="1:9"/>
    <row r="19" spans="1:9" ht="30">
      <c r="A19" s="52" t="s">
        <v>162</v>
      </c>
      <c r="B19" s="54"/>
      <c r="C19" s="106" t="s">
        <v>71</v>
      </c>
      <c r="D19" s="53">
        <f>MATCH(C19,4:4,0)-3</f>
        <v>8</v>
      </c>
      <c r="E19" s="91"/>
      <c r="F19" s="54"/>
    </row>
  </sheetData>
  <sheetProtection algorithmName="SHA-512" hashValue="wboAotztoWYbf2abFhBiXWTzS48ZF1N93VEraZeOAxPg+oPLASq+toKD+JkRcJX41ppa8G2jFeBcaB2s1kO34w==" saltValue="xjqcfxtrtFIgUrjqfb3MLg==" spinCount="100000" sheet="1" objects="1" scenarios="1"/>
  <mergeCells count="1">
    <mergeCell ref="C3:E3"/>
  </mergeCells>
  <conditionalFormatting sqref="E5 E7 E9 E13 E15">
    <cfRule type="expression" dxfId="40" priority="7">
      <formula>C5=""</formula>
    </cfRule>
  </conditionalFormatting>
  <conditionalFormatting sqref="E11">
    <cfRule type="expression" dxfId="39" priority="2">
      <formula>C11=""</formula>
    </cfRule>
  </conditionalFormatting>
  <conditionalFormatting sqref="E17">
    <cfRule type="expression" dxfId="38" priority="1">
      <formula>C17=""</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2" id="{232DD6D5-3181-434B-94B5-822424E75783}">
            <x14:iconSet iconSet="5Boxes" showValue="0" custom="1">
              <x14:cfvo type="percent">
                <xm:f>0</xm:f>
              </x14:cfvo>
              <x14:cfvo type="num">
                <xm:f>1</xm:f>
              </x14:cfvo>
              <x14:cfvo type="num">
                <xm:f>2</xm:f>
              </x14:cfvo>
              <x14:cfvo type="num">
                <xm:f>3</xm:f>
              </x14:cfvo>
              <x14:cfvo type="num">
                <xm:f>4</xm:f>
              </x14:cfvo>
              <x14:cfIcon iconSet="5Rating" iconId="0"/>
              <x14:cfIcon iconSet="5Rating" iconId="1"/>
              <x14:cfIcon iconSet="5Rating" iconId="2"/>
              <x14:cfIcon iconSet="5Rating" iconId="3"/>
              <x14:cfIcon iconSet="3Symbols2" iconId="2"/>
            </x14:iconSet>
          </x14:cfRule>
          <xm:sqref>D5 D7 D9 D13 D15</xm:sqref>
        </x14:conditionalFormatting>
        <x14:conditionalFormatting xmlns:xm="http://schemas.microsoft.com/office/excel/2006/main">
          <x14:cfRule type="iconSet" priority="4" id="{0A092937-A0B3-4848-8DEA-6F3C6EBCC7E3}">
            <x14:iconSet iconSet="5Boxes" showValue="0" custom="1">
              <x14:cfvo type="percent">
                <xm:f>0</xm:f>
              </x14:cfvo>
              <x14:cfvo type="num">
                <xm:f>1</xm:f>
              </x14:cfvo>
              <x14:cfvo type="num">
                <xm:f>2</xm:f>
              </x14:cfvo>
              <x14:cfvo type="num">
                <xm:f>3</xm:f>
              </x14:cfvo>
              <x14:cfvo type="num">
                <xm:f>4</xm:f>
              </x14:cfvo>
              <x14:cfIcon iconSet="5Rating" iconId="0"/>
              <x14:cfIcon iconSet="5Rating" iconId="1"/>
              <x14:cfIcon iconSet="5Rating" iconId="2"/>
              <x14:cfIcon iconSet="5Rating" iconId="3"/>
              <x14:cfIcon iconSet="3Symbols2" iconId="2"/>
            </x14:iconSet>
          </x14:cfRule>
          <xm:sqref>D11</xm:sqref>
        </x14:conditionalFormatting>
        <x14:conditionalFormatting xmlns:xm="http://schemas.microsoft.com/office/excel/2006/main">
          <x14:cfRule type="iconSet" priority="6" id="{A705BC3C-36A6-4C25-A84C-8476C3578315}">
            <x14:iconSet iconSet="5Boxes" showValue="0" custom="1">
              <x14:cfvo type="percent">
                <xm:f>0</xm:f>
              </x14:cfvo>
              <x14:cfvo type="num">
                <xm:f>1</xm:f>
              </x14:cfvo>
              <x14:cfvo type="num">
                <xm:f>2</xm:f>
              </x14:cfvo>
              <x14:cfvo type="num">
                <xm:f>3</xm:f>
              </x14:cfvo>
              <x14:cfvo type="num">
                <xm:f>4</xm:f>
              </x14:cfvo>
              <x14:cfIcon iconSet="5Rating" iconId="0"/>
              <x14:cfIcon iconSet="5Rating" iconId="1"/>
              <x14:cfIcon iconSet="5Rating" iconId="2"/>
              <x14:cfIcon iconSet="5Rating" iconId="3"/>
              <x14:cfIcon iconSet="3Symbols2" iconId="2"/>
            </x14:iconSet>
          </x14:cfRule>
          <xm:sqref>D17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1"/>
  </sheetPr>
  <dimension ref="A1:F16"/>
  <sheetViews>
    <sheetView showGridLines="0" topLeftCell="C5" workbookViewId="0">
      <selection activeCell="E7" sqref="E7"/>
    </sheetView>
  </sheetViews>
  <sheetFormatPr defaultRowHeight="15"/>
  <cols>
    <col min="1" max="1" width="3.140625" style="46" hidden="1" customWidth="1"/>
    <col min="2" max="2" width="5.5703125" style="47" hidden="1" customWidth="1"/>
    <col min="3" max="3" width="52.140625" bestFit="1" customWidth="1"/>
    <col min="4" max="4" width="20.85546875" bestFit="1" customWidth="1"/>
    <col min="5" max="5" width="14.140625" style="126" bestFit="1" customWidth="1"/>
    <col min="6" max="9" width="14.140625" bestFit="1" customWidth="1"/>
    <col min="10" max="15" width="13.140625" bestFit="1" customWidth="1"/>
  </cols>
  <sheetData>
    <row r="1" spans="1:6" hidden="1">
      <c r="B1" s="47" t="e">
        <f t="shared" ref="B1" ca="1" si="0">IF(OFFSET(B1,-1,-1)="HE",1,IF(OFFSET(B1,0,-1)="TT",3,IF(OFFSET(B1,-1,0)=1,2,1)))</f>
        <v>#REF!</v>
      </c>
      <c r="C1" t="e">
        <f ca="1">IF(OFFSET(C1,0,-2)="TT","TOTAL",""&amp;INDIRECT("'Beneficiaries List'!B" &amp; MATCH(A1,'Beneficiaries List'!J:J,0),TRUE))</f>
        <v>#N/A</v>
      </c>
      <c r="D1" t="e">
        <f ca="1">IF(OFFSET(C1,0,-2)="TT","Consortium",""&amp;INDIRECT("'Beneficiaries List'!C" &amp; MATCH(A1,'Beneficiaries List'!J:J,0),TRUE))</f>
        <v>#N/A</v>
      </c>
      <c r="E1" s="149" t="e">
        <f ca="1">IF(OFFSET(E1,ROW(E$4)-ROW(E1),0)="TT",SUM(INDIRECT(ADDRESS(ROW(E1),COLUMN($D1)+1) &amp; ":" &amp; ADDRESS(ROW(E1),COLUMN(E1)-1),TRUE)),IF($A1="TT",SUM(INDIRECT(ADDRESS(MATCH("HE",$A:$A,0)+1,COLUMN(E1))&amp;":"&amp;ADDRESS(ROW(E1)-1,COLUMN(E1)),TRUE)),INDIRECT(CELL("address",OFFSET(INDIRECT("'BE " &amp; TEXT(INT($A1),"000") &amp; "'!A1",TRUE),MATCH("ENDWP" &amp; TEXT(OFFSET(E1,ROW(E$4)-ROW(E1),0),"000"),INDIRECT("'BE " &amp; TEXT(INT($A1),"000") &amp; "'!A:A",TRUE),0)-1,MATCH($A1,INDIRECT("'BE " &amp; TEXT(INT($A1),"000") &amp; "'!2:2",TRUE),0))),TRUE)))</f>
        <v>#REF!</v>
      </c>
    </row>
    <row r="2" spans="1:6" ht="21" hidden="1">
      <c r="C2" s="47" t="s">
        <v>165</v>
      </c>
      <c r="D2" s="104">
        <v>999999999.99000001</v>
      </c>
      <c r="E2" s="150">
        <v>999999999.99000001</v>
      </c>
      <c r="F2" s="150">
        <v>999999999.99000001</v>
      </c>
    </row>
    <row r="3" spans="1:6" hidden="1">
      <c r="B3" s="48" t="str">
        <f>ADDRESS(E3,COLUMN(C1))</f>
        <v>$C$7</v>
      </c>
      <c r="C3" s="49">
        <f>MATCH("TT",A:A,0)</f>
        <v>8</v>
      </c>
      <c r="D3" s="49">
        <f>MATCH("TT",4:4,0)</f>
        <v>6</v>
      </c>
      <c r="E3" s="151">
        <f>MATCH("HE",A:A,0)+1</f>
        <v>7</v>
      </c>
    </row>
    <row r="4" spans="1:6" hidden="1">
      <c r="C4" s="47" t="s">
        <v>166</v>
      </c>
      <c r="D4" s="47"/>
      <c r="E4" s="150">
        <v>1</v>
      </c>
      <c r="F4" t="s">
        <v>139</v>
      </c>
    </row>
    <row r="5" spans="1:6" ht="21">
      <c r="C5" s="62" t="s">
        <v>926</v>
      </c>
      <c r="D5" s="148">
        <f ca="1">TotalBudget</f>
        <v>0</v>
      </c>
      <c r="E5" s="152" t="str">
        <f ca="1">IF(D5="N/A","","EUR")</f>
        <v>EUR</v>
      </c>
    </row>
    <row r="6" spans="1:6" ht="45">
      <c r="A6" s="46" t="s">
        <v>164</v>
      </c>
      <c r="B6" s="230" t="s">
        <v>32</v>
      </c>
      <c r="C6" s="95" t="s">
        <v>927</v>
      </c>
      <c r="D6" s="94" t="s">
        <v>54</v>
      </c>
      <c r="E6" s="153" t="str">
        <f ca="1">IF(OFFSET(E6,-2,0)="TT",IF($C4="O","Maximum
Grant
Amount",IF($C4="PM","Total
for project","")),INDIRECT("'Work Packages List'!A" &amp; MATCH(OFFSET(E6,-2,0),'Work Packages List'!$J:$J,0),TRUE) &amp; "
" &amp; INDIRECT("'Work Packages List'!B" &amp; MATCH(OFFSET(E6,-2,0),'Work Packages List'!$J:$J,0),TRUE))</f>
        <v xml:space="preserve">WP 001
</v>
      </c>
      <c r="F6" s="153" t="str">
        <f ca="1">IF(OFFSET(F6,-2,0)="TT",IF($C4="O","Maximum
Grant
Amount",IF($C4="PM","Total
for project","")),INDIRECT("'Work Packages List'!A" &amp; MATCH(OFFSET(F6,-2,0),'Work Packages List'!$J:$J,0),TRUE) &amp; "
" &amp; INDIRECT("'Work Packages List'!B" &amp; MATCH(OFFSET(F6,-2,0),'Work Packages List'!$J:$J,0),TRUE))</f>
        <v>Maximum
Grant
Amount</v>
      </c>
    </row>
    <row r="7" spans="1:6">
      <c r="A7">
        <v>1</v>
      </c>
      <c r="B7" s="47">
        <f t="shared" ref="B7:B8" ca="1" si="1">IF(OFFSET(B7,-1,-1)="HE",1,IF(OFFSET(B7,0,-1)="TT",3,IF(OFFSET(B7,-1,0)=1,2,1)))</f>
        <v>1</v>
      </c>
      <c r="C7" t="str">
        <f ca="1">IF(OFFSET(C7,0,-2)="TT","TOTAL",""&amp;INDIRECT("'Beneficiaries List'!B" &amp; MATCH(A7,'Beneficiaries List'!J:J,0),TRUE))</f>
        <v/>
      </c>
      <c r="D7" t="str">
        <f ca="1">IF(OFFSET(C7,0,-2)="TT","Consortium",""&amp;INDIRECT("'Beneficiaries List'!C" &amp; MATCH(A7,'Beneficiaries List'!J:J,0),TRUE))</f>
        <v/>
      </c>
      <c r="E7" s="149">
        <f t="shared" ref="E7:F8" ca="1" si="2">IF(OFFSET(E7,ROW(E$4)-ROW(E7),0)="TT",SUM(INDIRECT(ADDRESS(ROW(E7),COLUMN($D7)+1) &amp; ":" &amp; ADDRESS(ROW(E7),COLUMN(E7)-1),TRUE)),IF($A7="TT",SUM(INDIRECT(ADDRESS(MATCH("HE",$A:$A,0)+1,COLUMN(E7))&amp;":"&amp;ADDRESS(ROW(E7)-1,COLUMN(E7)),TRUE)),INDIRECT(CELL("address",OFFSET(INDIRECT("'BE " &amp; TEXT(INT($A7),"000") &amp; "'!A1",TRUE),MATCH("ENDWP" &amp; TEXT(OFFSET(E7,ROW(E$4)-ROW(E7),0),"000"),INDIRECT("'BE " &amp; TEXT(INT($A7),"000") &amp; "'!A:A",TRUE),0)-1,MATCH($A7,INDIRECT("'BE " &amp; TEXT(INT($A7),"000") &amp; "'!2:2",TRUE),0))),TRUE)))</f>
        <v>0</v>
      </c>
      <c r="F7" s="149">
        <f t="shared" ca="1" si="2"/>
        <v>0</v>
      </c>
    </row>
    <row r="8" spans="1:6">
      <c r="A8" t="s">
        <v>139</v>
      </c>
      <c r="B8" s="47">
        <f t="shared" ca="1" si="1"/>
        <v>3</v>
      </c>
      <c r="C8" t="str">
        <f ca="1">IF(OFFSET(C8,0,-2)="TT","TOTAL",""&amp;INDIRECT("'Beneficiaries List'!B" &amp; MATCH(A8,'Beneficiaries List'!J:J,0),TRUE))</f>
        <v>TOTAL</v>
      </c>
      <c r="D8" t="str">
        <f ca="1">IF(OFFSET(C8,0,-2)="TT","Consortium",""&amp;INDIRECT("'Beneficiaries List'!C" &amp; MATCH(A8,'Beneficiaries List'!J:J,0),TRUE))</f>
        <v>Consortium</v>
      </c>
      <c r="E8" s="149">
        <f t="shared" ca="1" si="2"/>
        <v>0</v>
      </c>
      <c r="F8" s="149">
        <f t="shared" ca="1" si="2"/>
        <v>0</v>
      </c>
    </row>
    <row r="9" spans="1:6">
      <c r="A9"/>
      <c r="B9"/>
      <c r="E9"/>
    </row>
    <row r="10" spans="1:6">
      <c r="A10"/>
      <c r="B10"/>
      <c r="E10"/>
    </row>
    <row r="11" spans="1:6">
      <c r="A11"/>
      <c r="B11"/>
      <c r="E11"/>
    </row>
    <row r="12" spans="1:6">
      <c r="A12"/>
      <c r="B12"/>
      <c r="E12"/>
    </row>
    <row r="13" spans="1:6">
      <c r="A13"/>
      <c r="B13"/>
      <c r="E13"/>
    </row>
    <row r="14" spans="1:6">
      <c r="A14"/>
      <c r="B14"/>
      <c r="E14"/>
    </row>
    <row r="15" spans="1:6">
      <c r="A15"/>
      <c r="B15"/>
      <c r="E15"/>
    </row>
    <row r="16" spans="1:6">
      <c r="A16"/>
      <c r="B16"/>
      <c r="E16"/>
    </row>
  </sheetData>
  <sheetProtection algorithmName="SHA-512" hashValue="8qO+pLZk3VD4ZVhW5AvwU1hs7dscKXDltYsWXbz7qifohE72RQNZFQuJUgOFFDeoUiMkMY2Va150wHxJLhW0Gg==" saltValue="Nafzk7xKVHTR4/v/2gf5mQ==" spinCount="100000" sheet="1" objects="1" scenarios="1"/>
  <conditionalFormatting sqref="A3">
    <cfRule type="expression" dxfId="37" priority="1609">
      <formula>AND(#REF!=2,COLUMN(A3)&lt;$D$3)</formula>
    </cfRule>
    <cfRule type="expression" dxfId="36" priority="1608">
      <formula>AND(#REF!=3,COLUMN(A3)&lt;$D$3)</formula>
    </cfRule>
    <cfRule type="expression" dxfId="35" priority="1607">
      <formula>AND(#REF!=3,COLUMN(A3)=$D$3)</formula>
    </cfRule>
    <cfRule type="expression" dxfId="34" priority="1606">
      <formula>AND(#REF!=2,COLUMN(A3)=$D$3)</formula>
    </cfRule>
    <cfRule type="expression" dxfId="33" priority="1605">
      <formula>AND(#REF!=1,COLUMN(A3)=$D$3)</formula>
    </cfRule>
    <cfRule type="expression" dxfId="32" priority="1610">
      <formula>AND(#REF!=1,COLUMN(A3)&lt;$D$3)</formula>
    </cfRule>
  </conditionalFormatting>
  <conditionalFormatting sqref="A6:B6">
    <cfRule type="expression" dxfId="31" priority="13">
      <formula>AND($B6=1,COLUMN(A6)=$D$3)</formula>
    </cfRule>
    <cfRule type="expression" dxfId="30" priority="14">
      <formula>AND($B6=2,COLUMN(A6)=$D$3)</formula>
    </cfRule>
    <cfRule type="expression" dxfId="29" priority="15">
      <formula>AND($B6=3,COLUMN(A6)=$D$3)</formula>
    </cfRule>
    <cfRule type="expression" dxfId="28" priority="16">
      <formula>AND($B6=3,COLUMN(A6)&lt;$D$3)</formula>
    </cfRule>
    <cfRule type="expression" dxfId="27" priority="17">
      <formula>AND($B6=2,COLUMN(A6)&lt;$D$3)</formula>
    </cfRule>
    <cfRule type="expression" dxfId="26" priority="18">
      <formula>AND($B6=1,COLUMN(A6)&lt;$D$3)</formula>
    </cfRule>
  </conditionalFormatting>
  <conditionalFormatting sqref="A1:E1 A2:D2 C6:F6 A17:E1048576">
    <cfRule type="expression" dxfId="25" priority="1597">
      <formula>AND($B1=2,COLUMN(A1)&lt;$D$3)</formula>
    </cfRule>
    <cfRule type="expression" dxfId="24" priority="1596">
      <formula>AND($B1=3,COLUMN(A1)&lt;$D$3)</formula>
    </cfRule>
    <cfRule type="expression" dxfId="23" priority="1595">
      <formula>AND($B1=3,COLUMN(A1)=$D$3)</formula>
    </cfRule>
    <cfRule type="expression" dxfId="22" priority="1594">
      <formula>AND($B1=2,COLUMN(A1)=$D$3)</formula>
    </cfRule>
    <cfRule type="expression" dxfId="21" priority="1598">
      <formula>AND($B1=1,COLUMN(A1)&lt;$D$3)</formula>
    </cfRule>
  </conditionalFormatting>
  <conditionalFormatting sqref="A4:E5">
    <cfRule type="expression" dxfId="20" priority="444">
      <formula>AND($B4=2,COLUMN(A4)&lt;$D$3)</formula>
    </cfRule>
    <cfRule type="expression" dxfId="19" priority="445">
      <formula>AND($B4=1,COLUMN(A4)&lt;$D$3)</formula>
    </cfRule>
    <cfRule type="expression" dxfId="18" priority="440">
      <formula>AND($B4=1,COLUMN(A4)=$D$3)</formula>
    </cfRule>
    <cfRule type="expression" dxfId="17" priority="441">
      <formula>AND($B4=2,COLUMN(A4)=$D$3)</formula>
    </cfRule>
    <cfRule type="expression" dxfId="16" priority="442">
      <formula>AND($B4=3,COLUMN(A4)=$D$3)</formula>
    </cfRule>
    <cfRule type="expression" dxfId="15" priority="443">
      <formula>AND($B4=3,COLUMN(A4)&lt;$D$3)</formula>
    </cfRule>
  </conditionalFormatting>
  <conditionalFormatting sqref="B3:E3">
    <cfRule type="expression" dxfId="14" priority="1602">
      <formula>AND($B1=3,COLUMN(B3)&lt;$D$3)</formula>
    </cfRule>
    <cfRule type="expression" dxfId="13" priority="1603">
      <formula>AND($B1=2,COLUMN(B3)&lt;$D$3)</formula>
    </cfRule>
    <cfRule type="expression" dxfId="12" priority="1604">
      <formula>AND($B1=1,COLUMN(B3)&lt;$D$3)</formula>
    </cfRule>
    <cfRule type="expression" dxfId="11" priority="1599">
      <formula>AND($B1=1,COLUMN(B3)=$D$3)</formula>
    </cfRule>
    <cfRule type="expression" dxfId="10" priority="1600">
      <formula>AND($B1=2,COLUMN(B3)=$D$3)</formula>
    </cfRule>
    <cfRule type="expression" dxfId="9" priority="1601">
      <formula>AND($B1=3,COLUMN(B3)=$D$3)</formula>
    </cfRule>
  </conditionalFormatting>
  <conditionalFormatting sqref="B7:F8">
    <cfRule type="expression" dxfId="8" priority="2">
      <formula>AND($B7=2,COLUMN(B7)=$D$3)</formula>
    </cfRule>
    <cfRule type="expression" dxfId="7" priority="3">
      <formula>AND($B7=3,COLUMN(B7)=$D$3)</formula>
    </cfRule>
    <cfRule type="expression" dxfId="6" priority="6">
      <formula>AND($B7=1,COLUMN(B7)&lt;$D$3)</formula>
    </cfRule>
    <cfRule type="expression" dxfId="5" priority="5">
      <formula>AND($B7=2,COLUMN(B7)&lt;$D$3)</formula>
    </cfRule>
    <cfRule type="expression" dxfId="4" priority="4">
      <formula>AND($B7=3,COLUMN(B7)&lt;$D$3)</formula>
    </cfRule>
    <cfRule type="expression" dxfId="3" priority="1">
      <formula>AND($B7=1,COLUMN(B7)=$D$3)</formula>
    </cfRule>
  </conditionalFormatting>
  <conditionalFormatting sqref="C6:F6 A1:E1 A2:D2 A17:E1048576">
    <cfRule type="expression" dxfId="2" priority="1593">
      <formula>AND($B1=1,COLUMN(A1)=$D$3)</formula>
    </cfRule>
  </conditionalFormatting>
  <conditionalFormatting sqref="D5">
    <cfRule type="expression" dxfId="1" priority="439">
      <formula>D4=0</formula>
    </cfRule>
  </conditionalFormatting>
  <conditionalFormatting sqref="E6:F6">
    <cfRule type="expression" dxfId="0" priority="1592">
      <formula>OFFSET(E6,-3,0)="TT"</formula>
    </cfRule>
  </conditionalFormatting>
  <pageMargins left="0.7" right="0.7" top="0.75" bottom="0.75" header="0.3" footer="0.3"/>
  <pageSetup paperSize="9" orientation="portrait" verticalDpi="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pageSetUpPr fitToPage="1"/>
  </sheetPr>
  <dimension ref="A1:L210"/>
  <sheetViews>
    <sheetView zoomScaleNormal="100" workbookViewId="0">
      <pane ySplit="3" topLeftCell="A4" activePane="bottomLeft" state="frozen"/>
      <selection pane="bottomLeft" activeCell="A4" sqref="A4"/>
    </sheetView>
  </sheetViews>
  <sheetFormatPr defaultColWidth="8.85546875" defaultRowHeight="15"/>
  <cols>
    <col min="1" max="1" width="7.5703125" style="179" customWidth="1"/>
    <col min="2" max="2" width="23.5703125" style="179" customWidth="1"/>
    <col min="3" max="3" width="7.5703125" style="179" customWidth="1"/>
    <col min="4" max="4" width="23.5703125" style="179" customWidth="1"/>
    <col min="5" max="5" width="15.5703125" style="179" bestFit="1" customWidth="1"/>
    <col min="6" max="6" width="28.5703125" style="179" customWidth="1"/>
    <col min="7" max="7" width="14.5703125" style="179" customWidth="1"/>
    <col min="8" max="8" width="15.42578125" style="179" bestFit="1" customWidth="1"/>
    <col min="9" max="10" width="14.5703125" style="179" customWidth="1"/>
    <col min="11" max="11" width="19.85546875" style="126" bestFit="1" customWidth="1"/>
    <col min="12" max="12" width="50.5703125" style="179" customWidth="1"/>
    <col min="13" max="16384" width="8.85546875" style="126"/>
  </cols>
  <sheetData>
    <row r="1" spans="1:12" ht="23.25">
      <c r="A1" s="389" t="s">
        <v>928</v>
      </c>
      <c r="B1" s="389"/>
      <c r="C1" s="389"/>
      <c r="D1" s="389"/>
      <c r="E1" s="389"/>
      <c r="F1" s="389"/>
      <c r="G1" s="389"/>
      <c r="H1" s="389"/>
      <c r="I1" s="389"/>
      <c r="J1" s="389"/>
      <c r="K1" s="389"/>
      <c r="L1" s="389"/>
    </row>
    <row r="2" spans="1:12" ht="11.1" customHeight="1" thickBot="1">
      <c r="A2" s="126"/>
      <c r="B2" s="126"/>
      <c r="C2" s="126"/>
      <c r="D2" s="126"/>
      <c r="E2" s="126"/>
      <c r="F2" s="126"/>
      <c r="G2" s="126"/>
      <c r="H2" s="126"/>
      <c r="I2" s="126"/>
      <c r="J2" s="126"/>
      <c r="L2" s="126"/>
    </row>
    <row r="3" spans="1:12" s="176" customFormat="1" ht="63">
      <c r="A3" s="172" t="s">
        <v>929</v>
      </c>
      <c r="B3" s="173" t="s">
        <v>930</v>
      </c>
      <c r="C3" s="174" t="s">
        <v>931</v>
      </c>
      <c r="D3" s="173" t="s">
        <v>932</v>
      </c>
      <c r="E3" s="173" t="s">
        <v>933</v>
      </c>
      <c r="F3" s="173" t="s">
        <v>934</v>
      </c>
      <c r="G3" s="173" t="s">
        <v>935</v>
      </c>
      <c r="H3" s="173" t="s">
        <v>936</v>
      </c>
      <c r="I3" s="173" t="s">
        <v>937</v>
      </c>
      <c r="J3" s="173" t="s">
        <v>938</v>
      </c>
      <c r="K3" s="173" t="s">
        <v>939</v>
      </c>
      <c r="L3" s="175" t="s">
        <v>940</v>
      </c>
    </row>
    <row r="4" spans="1:12">
      <c r="A4" s="180"/>
      <c r="B4" s="181"/>
      <c r="C4" s="181"/>
      <c r="D4" s="181"/>
      <c r="E4" s="155"/>
      <c r="F4" s="182"/>
      <c r="G4" s="183"/>
      <c r="H4" s="181"/>
      <c r="I4" s="184"/>
      <c r="J4" s="184"/>
      <c r="K4" s="177">
        <f t="shared" ref="K4:K69" si="0">+H4*I4*J4</f>
        <v>0</v>
      </c>
      <c r="L4" s="185"/>
    </row>
    <row r="5" spans="1:12">
      <c r="A5" s="180"/>
      <c r="B5" s="181"/>
      <c r="C5" s="181"/>
      <c r="D5" s="181"/>
      <c r="E5" s="155"/>
      <c r="F5" s="186"/>
      <c r="G5" s="183"/>
      <c r="H5" s="181"/>
      <c r="I5" s="184"/>
      <c r="J5" s="187"/>
      <c r="K5" s="177">
        <f t="shared" si="0"/>
        <v>0</v>
      </c>
      <c r="L5" s="185"/>
    </row>
    <row r="6" spans="1:12">
      <c r="A6" s="180"/>
      <c r="B6" s="181"/>
      <c r="C6" s="181"/>
      <c r="D6" s="181"/>
      <c r="E6" s="155"/>
      <c r="F6" s="186"/>
      <c r="G6" s="183"/>
      <c r="H6" s="181"/>
      <c r="I6" s="184"/>
      <c r="J6" s="187"/>
      <c r="K6" s="177">
        <f t="shared" si="0"/>
        <v>0</v>
      </c>
      <c r="L6" s="185"/>
    </row>
    <row r="7" spans="1:12">
      <c r="A7" s="180"/>
      <c r="B7" s="181"/>
      <c r="C7" s="181"/>
      <c r="D7" s="181"/>
      <c r="E7" s="155"/>
      <c r="F7" s="186"/>
      <c r="G7" s="183"/>
      <c r="H7" s="181"/>
      <c r="I7" s="184"/>
      <c r="J7" s="187"/>
      <c r="K7" s="177">
        <f t="shared" si="0"/>
        <v>0</v>
      </c>
      <c r="L7" s="185"/>
    </row>
    <row r="8" spans="1:12">
      <c r="A8" s="180"/>
      <c r="B8" s="181"/>
      <c r="C8" s="181"/>
      <c r="D8" s="181"/>
      <c r="E8" s="155"/>
      <c r="F8" s="186"/>
      <c r="G8" s="183"/>
      <c r="H8" s="181"/>
      <c r="I8" s="184"/>
      <c r="J8" s="187"/>
      <c r="K8" s="177">
        <f t="shared" si="0"/>
        <v>0</v>
      </c>
      <c r="L8" s="185"/>
    </row>
    <row r="9" spans="1:12">
      <c r="A9" s="180"/>
      <c r="B9" s="181"/>
      <c r="C9" s="181"/>
      <c r="D9" s="181"/>
      <c r="E9" s="155"/>
      <c r="F9" s="186"/>
      <c r="G9" s="183"/>
      <c r="H9" s="181"/>
      <c r="I9" s="184"/>
      <c r="J9" s="187"/>
      <c r="K9" s="177">
        <f t="shared" si="0"/>
        <v>0</v>
      </c>
      <c r="L9" s="185"/>
    </row>
    <row r="10" spans="1:12">
      <c r="A10" s="180"/>
      <c r="B10" s="181"/>
      <c r="C10" s="181"/>
      <c r="D10" s="181"/>
      <c r="E10" s="155"/>
      <c r="F10" s="186"/>
      <c r="G10" s="183"/>
      <c r="H10" s="181"/>
      <c r="I10" s="184"/>
      <c r="J10" s="187"/>
      <c r="K10" s="177">
        <f t="shared" si="0"/>
        <v>0</v>
      </c>
      <c r="L10" s="185"/>
    </row>
    <row r="11" spans="1:12">
      <c r="A11" s="180"/>
      <c r="B11" s="181"/>
      <c r="C11" s="181"/>
      <c r="D11" s="181"/>
      <c r="E11" s="155"/>
      <c r="F11" s="186"/>
      <c r="G11" s="183"/>
      <c r="H11" s="181"/>
      <c r="I11" s="184"/>
      <c r="J11" s="187"/>
      <c r="K11" s="177">
        <f t="shared" si="0"/>
        <v>0</v>
      </c>
      <c r="L11" s="185"/>
    </row>
    <row r="12" spans="1:12">
      <c r="A12" s="180"/>
      <c r="B12" s="181"/>
      <c r="C12" s="181"/>
      <c r="D12" s="181"/>
      <c r="E12" s="155"/>
      <c r="F12" s="186"/>
      <c r="G12" s="183"/>
      <c r="H12" s="181"/>
      <c r="I12" s="184"/>
      <c r="J12" s="187"/>
      <c r="K12" s="177">
        <f t="shared" si="0"/>
        <v>0</v>
      </c>
      <c r="L12" s="185"/>
    </row>
    <row r="13" spans="1:12">
      <c r="A13" s="180"/>
      <c r="B13" s="181"/>
      <c r="C13" s="181"/>
      <c r="D13" s="181"/>
      <c r="E13" s="155"/>
      <c r="F13" s="186"/>
      <c r="G13" s="183"/>
      <c r="H13" s="181"/>
      <c r="I13" s="184"/>
      <c r="J13" s="187"/>
      <c r="K13" s="177">
        <f t="shared" si="0"/>
        <v>0</v>
      </c>
      <c r="L13" s="185"/>
    </row>
    <row r="14" spans="1:12">
      <c r="A14" s="180"/>
      <c r="B14" s="181"/>
      <c r="C14" s="181"/>
      <c r="D14" s="181"/>
      <c r="E14" s="155"/>
      <c r="F14" s="186"/>
      <c r="G14" s="183"/>
      <c r="H14" s="181"/>
      <c r="I14" s="184"/>
      <c r="J14" s="187"/>
      <c r="K14" s="177">
        <f t="shared" si="0"/>
        <v>0</v>
      </c>
      <c r="L14" s="185"/>
    </row>
    <row r="15" spans="1:12">
      <c r="A15" s="180"/>
      <c r="B15" s="181"/>
      <c r="C15" s="181"/>
      <c r="D15" s="181"/>
      <c r="E15" s="155"/>
      <c r="F15" s="186"/>
      <c r="G15" s="183"/>
      <c r="H15" s="181"/>
      <c r="I15" s="184"/>
      <c r="J15" s="187"/>
      <c r="K15" s="177">
        <f t="shared" si="0"/>
        <v>0</v>
      </c>
      <c r="L15" s="185"/>
    </row>
    <row r="16" spans="1:12">
      <c r="A16" s="180"/>
      <c r="B16" s="181"/>
      <c r="C16" s="181"/>
      <c r="D16" s="181"/>
      <c r="E16" s="155"/>
      <c r="F16" s="186"/>
      <c r="G16" s="183"/>
      <c r="H16" s="181"/>
      <c r="I16" s="184"/>
      <c r="J16" s="187"/>
      <c r="K16" s="177">
        <f t="shared" si="0"/>
        <v>0</v>
      </c>
      <c r="L16" s="185"/>
    </row>
    <row r="17" spans="1:12">
      <c r="A17" s="180"/>
      <c r="B17" s="181"/>
      <c r="C17" s="181"/>
      <c r="D17" s="181"/>
      <c r="E17" s="155"/>
      <c r="F17" s="186"/>
      <c r="G17" s="183"/>
      <c r="H17" s="181"/>
      <c r="I17" s="184"/>
      <c r="J17" s="187"/>
      <c r="K17" s="177">
        <f t="shared" si="0"/>
        <v>0</v>
      </c>
      <c r="L17" s="185"/>
    </row>
    <row r="18" spans="1:12">
      <c r="A18" s="180"/>
      <c r="B18" s="181"/>
      <c r="C18" s="181"/>
      <c r="D18" s="181"/>
      <c r="E18" s="155"/>
      <c r="F18" s="186"/>
      <c r="G18" s="183"/>
      <c r="H18" s="181"/>
      <c r="I18" s="184"/>
      <c r="J18" s="187"/>
      <c r="K18" s="177">
        <f t="shared" si="0"/>
        <v>0</v>
      </c>
      <c r="L18" s="185"/>
    </row>
    <row r="19" spans="1:12">
      <c r="A19" s="180"/>
      <c r="B19" s="181"/>
      <c r="C19" s="181"/>
      <c r="D19" s="181"/>
      <c r="E19" s="155"/>
      <c r="F19" s="186"/>
      <c r="G19" s="183"/>
      <c r="H19" s="181"/>
      <c r="I19" s="184"/>
      <c r="J19" s="187"/>
      <c r="K19" s="177">
        <f t="shared" si="0"/>
        <v>0</v>
      </c>
      <c r="L19" s="185"/>
    </row>
    <row r="20" spans="1:12">
      <c r="A20" s="180"/>
      <c r="B20" s="181"/>
      <c r="C20" s="181"/>
      <c r="D20" s="181"/>
      <c r="E20" s="155"/>
      <c r="F20" s="186"/>
      <c r="G20" s="183"/>
      <c r="H20" s="181"/>
      <c r="I20" s="184"/>
      <c r="J20" s="187"/>
      <c r="K20" s="177">
        <f t="shared" si="0"/>
        <v>0</v>
      </c>
      <c r="L20" s="185"/>
    </row>
    <row r="21" spans="1:12">
      <c r="A21" s="180"/>
      <c r="B21" s="181"/>
      <c r="C21" s="181"/>
      <c r="D21" s="181"/>
      <c r="E21" s="155"/>
      <c r="F21" s="186"/>
      <c r="G21" s="183"/>
      <c r="H21" s="181"/>
      <c r="I21" s="184"/>
      <c r="J21" s="187"/>
      <c r="K21" s="177">
        <f t="shared" si="0"/>
        <v>0</v>
      </c>
      <c r="L21" s="185"/>
    </row>
    <row r="22" spans="1:12">
      <c r="A22" s="180"/>
      <c r="B22" s="181"/>
      <c r="C22" s="181"/>
      <c r="D22" s="181"/>
      <c r="E22" s="155"/>
      <c r="F22" s="186"/>
      <c r="G22" s="183"/>
      <c r="H22" s="181"/>
      <c r="I22" s="184"/>
      <c r="J22" s="187"/>
      <c r="K22" s="177">
        <f t="shared" si="0"/>
        <v>0</v>
      </c>
      <c r="L22" s="185"/>
    </row>
    <row r="23" spans="1:12">
      <c r="A23" s="180"/>
      <c r="B23" s="181"/>
      <c r="C23" s="181"/>
      <c r="D23" s="181"/>
      <c r="E23" s="155"/>
      <c r="F23" s="186"/>
      <c r="G23" s="183"/>
      <c r="H23" s="181"/>
      <c r="I23" s="184"/>
      <c r="J23" s="187"/>
      <c r="K23" s="177">
        <f t="shared" si="0"/>
        <v>0</v>
      </c>
      <c r="L23" s="185"/>
    </row>
    <row r="24" spans="1:12">
      <c r="A24" s="180"/>
      <c r="B24" s="181"/>
      <c r="C24" s="181"/>
      <c r="D24" s="181"/>
      <c r="E24" s="155"/>
      <c r="F24" s="186"/>
      <c r="G24" s="183"/>
      <c r="H24" s="181"/>
      <c r="I24" s="184"/>
      <c r="J24" s="187"/>
      <c r="K24" s="177">
        <f t="shared" si="0"/>
        <v>0</v>
      </c>
      <c r="L24" s="185"/>
    </row>
    <row r="25" spans="1:12">
      <c r="A25" s="180"/>
      <c r="B25" s="181"/>
      <c r="C25" s="181"/>
      <c r="D25" s="181"/>
      <c r="E25" s="155"/>
      <c r="F25" s="186"/>
      <c r="G25" s="183"/>
      <c r="H25" s="181"/>
      <c r="I25" s="184"/>
      <c r="J25" s="187"/>
      <c r="K25" s="177">
        <f t="shared" si="0"/>
        <v>0</v>
      </c>
      <c r="L25" s="185"/>
    </row>
    <row r="26" spans="1:12">
      <c r="A26" s="180"/>
      <c r="B26" s="181"/>
      <c r="C26" s="181"/>
      <c r="D26" s="181"/>
      <c r="E26" s="155"/>
      <c r="F26" s="186"/>
      <c r="G26" s="183"/>
      <c r="H26" s="181"/>
      <c r="I26" s="184"/>
      <c r="J26" s="187"/>
      <c r="K26" s="177">
        <f t="shared" si="0"/>
        <v>0</v>
      </c>
      <c r="L26" s="185"/>
    </row>
    <row r="27" spans="1:12">
      <c r="A27" s="180"/>
      <c r="B27" s="181"/>
      <c r="C27" s="181"/>
      <c r="D27" s="181"/>
      <c r="E27" s="155"/>
      <c r="F27" s="186"/>
      <c r="G27" s="183"/>
      <c r="H27" s="181"/>
      <c r="I27" s="184"/>
      <c r="J27" s="187"/>
      <c r="K27" s="177">
        <f t="shared" si="0"/>
        <v>0</v>
      </c>
      <c r="L27" s="185"/>
    </row>
    <row r="28" spans="1:12">
      <c r="A28" s="180"/>
      <c r="B28" s="181"/>
      <c r="C28" s="181"/>
      <c r="D28" s="181"/>
      <c r="E28" s="155"/>
      <c r="F28" s="186"/>
      <c r="G28" s="183"/>
      <c r="H28" s="181"/>
      <c r="I28" s="184"/>
      <c r="J28" s="187"/>
      <c r="K28" s="177">
        <f t="shared" si="0"/>
        <v>0</v>
      </c>
      <c r="L28" s="185"/>
    </row>
    <row r="29" spans="1:12">
      <c r="A29" s="180"/>
      <c r="B29" s="181"/>
      <c r="C29" s="181"/>
      <c r="D29" s="181"/>
      <c r="E29" s="155"/>
      <c r="F29" s="186"/>
      <c r="G29" s="183"/>
      <c r="H29" s="181"/>
      <c r="I29" s="184"/>
      <c r="J29" s="187"/>
      <c r="K29" s="177">
        <f t="shared" si="0"/>
        <v>0</v>
      </c>
      <c r="L29" s="185"/>
    </row>
    <row r="30" spans="1:12">
      <c r="A30" s="180"/>
      <c r="B30" s="181"/>
      <c r="C30" s="181"/>
      <c r="D30" s="181"/>
      <c r="E30" s="155"/>
      <c r="F30" s="186"/>
      <c r="G30" s="183"/>
      <c r="H30" s="181"/>
      <c r="I30" s="184"/>
      <c r="J30" s="187"/>
      <c r="K30" s="177">
        <f t="shared" si="0"/>
        <v>0</v>
      </c>
      <c r="L30" s="185"/>
    </row>
    <row r="31" spans="1:12">
      <c r="A31" s="180"/>
      <c r="B31" s="181"/>
      <c r="C31" s="181"/>
      <c r="D31" s="181"/>
      <c r="E31" s="155"/>
      <c r="F31" s="186"/>
      <c r="G31" s="183"/>
      <c r="H31" s="181"/>
      <c r="I31" s="184"/>
      <c r="J31" s="187"/>
      <c r="K31" s="177">
        <f t="shared" si="0"/>
        <v>0</v>
      </c>
      <c r="L31" s="185"/>
    </row>
    <row r="32" spans="1:12">
      <c r="A32" s="180"/>
      <c r="B32" s="181"/>
      <c r="C32" s="181"/>
      <c r="D32" s="181"/>
      <c r="E32" s="155"/>
      <c r="F32" s="186"/>
      <c r="G32" s="183"/>
      <c r="H32" s="181"/>
      <c r="I32" s="184"/>
      <c r="J32" s="187"/>
      <c r="K32" s="177">
        <f t="shared" si="0"/>
        <v>0</v>
      </c>
      <c r="L32" s="185"/>
    </row>
    <row r="33" spans="1:12">
      <c r="A33" s="180"/>
      <c r="B33" s="181"/>
      <c r="C33" s="181"/>
      <c r="D33" s="181"/>
      <c r="E33" s="155"/>
      <c r="F33" s="186"/>
      <c r="G33" s="183"/>
      <c r="H33" s="181"/>
      <c r="I33" s="184"/>
      <c r="J33" s="187"/>
      <c r="K33" s="177">
        <f t="shared" si="0"/>
        <v>0</v>
      </c>
      <c r="L33" s="185"/>
    </row>
    <row r="34" spans="1:12">
      <c r="A34" s="180"/>
      <c r="B34" s="181"/>
      <c r="C34" s="181"/>
      <c r="D34" s="181"/>
      <c r="E34" s="155"/>
      <c r="F34" s="186"/>
      <c r="G34" s="183"/>
      <c r="H34" s="181"/>
      <c r="I34" s="184"/>
      <c r="J34" s="187"/>
      <c r="K34" s="177">
        <f t="shared" si="0"/>
        <v>0</v>
      </c>
      <c r="L34" s="185"/>
    </row>
    <row r="35" spans="1:12">
      <c r="A35" s="180"/>
      <c r="B35" s="181"/>
      <c r="C35" s="181"/>
      <c r="D35" s="181"/>
      <c r="E35" s="155"/>
      <c r="F35" s="186"/>
      <c r="G35" s="183"/>
      <c r="H35" s="181"/>
      <c r="I35" s="184"/>
      <c r="J35" s="187"/>
      <c r="K35" s="177">
        <f t="shared" si="0"/>
        <v>0</v>
      </c>
      <c r="L35" s="185"/>
    </row>
    <row r="36" spans="1:12">
      <c r="A36" s="180"/>
      <c r="B36" s="181"/>
      <c r="C36" s="181"/>
      <c r="D36" s="181"/>
      <c r="E36" s="155"/>
      <c r="F36" s="186"/>
      <c r="G36" s="183"/>
      <c r="H36" s="181"/>
      <c r="I36" s="184"/>
      <c r="J36" s="187"/>
      <c r="K36" s="177">
        <f t="shared" si="0"/>
        <v>0</v>
      </c>
      <c r="L36" s="185"/>
    </row>
    <row r="37" spans="1:12">
      <c r="A37" s="180"/>
      <c r="B37" s="181"/>
      <c r="C37" s="181"/>
      <c r="D37" s="181"/>
      <c r="E37" s="155"/>
      <c r="F37" s="186"/>
      <c r="G37" s="183"/>
      <c r="H37" s="181"/>
      <c r="I37" s="184"/>
      <c r="J37" s="187"/>
      <c r="K37" s="177">
        <f t="shared" si="0"/>
        <v>0</v>
      </c>
      <c r="L37" s="185"/>
    </row>
    <row r="38" spans="1:12">
      <c r="A38" s="180"/>
      <c r="B38" s="181"/>
      <c r="C38" s="181"/>
      <c r="D38" s="181"/>
      <c r="E38" s="155"/>
      <c r="F38" s="186"/>
      <c r="G38" s="183"/>
      <c r="H38" s="181"/>
      <c r="I38" s="184"/>
      <c r="J38" s="187"/>
      <c r="K38" s="177">
        <f t="shared" si="0"/>
        <v>0</v>
      </c>
      <c r="L38" s="185"/>
    </row>
    <row r="39" spans="1:12">
      <c r="A39" s="180"/>
      <c r="B39" s="181"/>
      <c r="C39" s="181"/>
      <c r="D39" s="181"/>
      <c r="E39" s="155"/>
      <c r="F39" s="186"/>
      <c r="G39" s="183"/>
      <c r="H39" s="181"/>
      <c r="I39" s="184"/>
      <c r="J39" s="187"/>
      <c r="K39" s="177">
        <f t="shared" si="0"/>
        <v>0</v>
      </c>
      <c r="L39" s="185"/>
    </row>
    <row r="40" spans="1:12">
      <c r="A40" s="180"/>
      <c r="B40" s="181"/>
      <c r="C40" s="181"/>
      <c r="D40" s="181"/>
      <c r="E40" s="155"/>
      <c r="F40" s="186"/>
      <c r="G40" s="183"/>
      <c r="H40" s="181"/>
      <c r="I40" s="184"/>
      <c r="J40" s="187"/>
      <c r="K40" s="177">
        <f t="shared" si="0"/>
        <v>0</v>
      </c>
      <c r="L40" s="185"/>
    </row>
    <row r="41" spans="1:12">
      <c r="A41" s="180"/>
      <c r="B41" s="181"/>
      <c r="C41" s="181"/>
      <c r="D41" s="181"/>
      <c r="E41" s="155"/>
      <c r="F41" s="186"/>
      <c r="G41" s="183"/>
      <c r="H41" s="181"/>
      <c r="I41" s="184"/>
      <c r="J41" s="187"/>
      <c r="K41" s="177">
        <f t="shared" si="0"/>
        <v>0</v>
      </c>
      <c r="L41" s="185"/>
    </row>
    <row r="42" spans="1:12">
      <c r="A42" s="180"/>
      <c r="B42" s="181"/>
      <c r="C42" s="181"/>
      <c r="D42" s="181"/>
      <c r="E42" s="155"/>
      <c r="F42" s="186"/>
      <c r="G42" s="183"/>
      <c r="H42" s="181"/>
      <c r="I42" s="184"/>
      <c r="J42" s="187"/>
      <c r="K42" s="177">
        <f t="shared" si="0"/>
        <v>0</v>
      </c>
      <c r="L42" s="185"/>
    </row>
    <row r="43" spans="1:12">
      <c r="A43" s="180"/>
      <c r="B43" s="181"/>
      <c r="C43" s="181"/>
      <c r="D43" s="181"/>
      <c r="E43" s="155"/>
      <c r="F43" s="186"/>
      <c r="G43" s="183"/>
      <c r="H43" s="181"/>
      <c r="I43" s="184"/>
      <c r="J43" s="187"/>
      <c r="K43" s="177">
        <f t="shared" si="0"/>
        <v>0</v>
      </c>
      <c r="L43" s="185"/>
    </row>
    <row r="44" spans="1:12">
      <c r="A44" s="180"/>
      <c r="B44" s="181"/>
      <c r="C44" s="181"/>
      <c r="D44" s="181"/>
      <c r="E44" s="155"/>
      <c r="F44" s="186"/>
      <c r="G44" s="183"/>
      <c r="H44" s="181"/>
      <c r="I44" s="184"/>
      <c r="J44" s="187"/>
      <c r="K44" s="177">
        <f t="shared" si="0"/>
        <v>0</v>
      </c>
      <c r="L44" s="185"/>
    </row>
    <row r="45" spans="1:12">
      <c r="A45" s="180"/>
      <c r="B45" s="181"/>
      <c r="C45" s="181"/>
      <c r="D45" s="181"/>
      <c r="E45" s="155"/>
      <c r="F45" s="186"/>
      <c r="G45" s="183"/>
      <c r="H45" s="181"/>
      <c r="I45" s="184"/>
      <c r="J45" s="187"/>
      <c r="K45" s="177">
        <f t="shared" si="0"/>
        <v>0</v>
      </c>
      <c r="L45" s="185"/>
    </row>
    <row r="46" spans="1:12">
      <c r="A46" s="180"/>
      <c r="B46" s="181"/>
      <c r="C46" s="181"/>
      <c r="D46" s="181"/>
      <c r="E46" s="155"/>
      <c r="F46" s="186"/>
      <c r="G46" s="183"/>
      <c r="H46" s="181"/>
      <c r="I46" s="184"/>
      <c r="J46" s="187"/>
      <c r="K46" s="177">
        <f t="shared" si="0"/>
        <v>0</v>
      </c>
      <c r="L46" s="185"/>
    </row>
    <row r="47" spans="1:12">
      <c r="A47" s="180"/>
      <c r="B47" s="181"/>
      <c r="C47" s="181"/>
      <c r="D47" s="181"/>
      <c r="E47" s="155"/>
      <c r="F47" s="186"/>
      <c r="G47" s="183"/>
      <c r="H47" s="181"/>
      <c r="I47" s="184"/>
      <c r="J47" s="187"/>
      <c r="K47" s="177">
        <f t="shared" si="0"/>
        <v>0</v>
      </c>
      <c r="L47" s="185"/>
    </row>
    <row r="48" spans="1:12">
      <c r="A48" s="180"/>
      <c r="B48" s="181"/>
      <c r="C48" s="181"/>
      <c r="D48" s="181"/>
      <c r="E48" s="155"/>
      <c r="F48" s="186"/>
      <c r="G48" s="183"/>
      <c r="H48" s="181"/>
      <c r="I48" s="184"/>
      <c r="J48" s="187"/>
      <c r="K48" s="177">
        <f t="shared" si="0"/>
        <v>0</v>
      </c>
      <c r="L48" s="185"/>
    </row>
    <row r="49" spans="1:12">
      <c r="A49" s="180"/>
      <c r="B49" s="181"/>
      <c r="C49" s="181"/>
      <c r="D49" s="181"/>
      <c r="E49" s="155"/>
      <c r="F49" s="186"/>
      <c r="G49" s="183"/>
      <c r="H49" s="181"/>
      <c r="I49" s="184"/>
      <c r="J49" s="187"/>
      <c r="K49" s="177">
        <f t="shared" si="0"/>
        <v>0</v>
      </c>
      <c r="L49" s="185"/>
    </row>
    <row r="50" spans="1:12">
      <c r="A50" s="180"/>
      <c r="B50" s="181"/>
      <c r="C50" s="181"/>
      <c r="D50" s="181"/>
      <c r="E50" s="155"/>
      <c r="F50" s="186"/>
      <c r="G50" s="183"/>
      <c r="H50" s="181"/>
      <c r="I50" s="184"/>
      <c r="J50" s="187"/>
      <c r="K50" s="177">
        <f t="shared" si="0"/>
        <v>0</v>
      </c>
      <c r="L50" s="185"/>
    </row>
    <row r="51" spans="1:12">
      <c r="A51" s="180"/>
      <c r="B51" s="181"/>
      <c r="C51" s="181"/>
      <c r="D51" s="181"/>
      <c r="E51" s="155"/>
      <c r="F51" s="186"/>
      <c r="G51" s="183"/>
      <c r="H51" s="181"/>
      <c r="I51" s="184"/>
      <c r="J51" s="187"/>
      <c r="K51" s="177">
        <f t="shared" si="0"/>
        <v>0</v>
      </c>
      <c r="L51" s="185"/>
    </row>
    <row r="52" spans="1:12">
      <c r="A52" s="180"/>
      <c r="B52" s="181"/>
      <c r="C52" s="181"/>
      <c r="D52" s="181"/>
      <c r="E52" s="155"/>
      <c r="F52" s="186"/>
      <c r="G52" s="183"/>
      <c r="H52" s="181"/>
      <c r="I52" s="184"/>
      <c r="J52" s="187"/>
      <c r="K52" s="177">
        <f t="shared" si="0"/>
        <v>0</v>
      </c>
      <c r="L52" s="185"/>
    </row>
    <row r="53" spans="1:12">
      <c r="A53" s="180"/>
      <c r="B53" s="181"/>
      <c r="C53" s="181"/>
      <c r="D53" s="181"/>
      <c r="E53" s="155"/>
      <c r="F53" s="186"/>
      <c r="G53" s="183"/>
      <c r="H53" s="181"/>
      <c r="I53" s="184"/>
      <c r="J53" s="187"/>
      <c r="K53" s="177">
        <f t="shared" si="0"/>
        <v>0</v>
      </c>
      <c r="L53" s="185"/>
    </row>
    <row r="54" spans="1:12">
      <c r="A54" s="180"/>
      <c r="B54" s="181"/>
      <c r="C54" s="181"/>
      <c r="D54" s="181"/>
      <c r="E54" s="155"/>
      <c r="F54" s="186"/>
      <c r="G54" s="183"/>
      <c r="H54" s="181"/>
      <c r="I54" s="184"/>
      <c r="J54" s="187"/>
      <c r="K54" s="177">
        <f t="shared" si="0"/>
        <v>0</v>
      </c>
      <c r="L54" s="185"/>
    </row>
    <row r="55" spans="1:12">
      <c r="A55" s="180"/>
      <c r="B55" s="181"/>
      <c r="C55" s="181"/>
      <c r="D55" s="181"/>
      <c r="E55" s="155"/>
      <c r="F55" s="186"/>
      <c r="G55" s="183"/>
      <c r="H55" s="181"/>
      <c r="I55" s="184"/>
      <c r="J55" s="187"/>
      <c r="K55" s="177">
        <f t="shared" si="0"/>
        <v>0</v>
      </c>
      <c r="L55" s="185"/>
    </row>
    <row r="56" spans="1:12">
      <c r="A56" s="180"/>
      <c r="B56" s="181"/>
      <c r="C56" s="181"/>
      <c r="D56" s="181"/>
      <c r="E56" s="155"/>
      <c r="F56" s="186"/>
      <c r="G56" s="183"/>
      <c r="H56" s="181"/>
      <c r="I56" s="184"/>
      <c r="J56" s="187"/>
      <c r="K56" s="177">
        <f t="shared" si="0"/>
        <v>0</v>
      </c>
      <c r="L56" s="185"/>
    </row>
    <row r="57" spans="1:12">
      <c r="A57" s="180"/>
      <c r="B57" s="181"/>
      <c r="C57" s="181"/>
      <c r="D57" s="181"/>
      <c r="E57" s="155"/>
      <c r="F57" s="186"/>
      <c r="G57" s="183"/>
      <c r="H57" s="181"/>
      <c r="I57" s="184"/>
      <c r="J57" s="187"/>
      <c r="K57" s="177">
        <f t="shared" si="0"/>
        <v>0</v>
      </c>
      <c r="L57" s="185"/>
    </row>
    <row r="58" spans="1:12">
      <c r="A58" s="180"/>
      <c r="B58" s="181"/>
      <c r="C58" s="181"/>
      <c r="D58" s="181"/>
      <c r="E58" s="155"/>
      <c r="F58" s="186"/>
      <c r="G58" s="183"/>
      <c r="H58" s="181"/>
      <c r="I58" s="184"/>
      <c r="J58" s="187"/>
      <c r="K58" s="177">
        <f t="shared" si="0"/>
        <v>0</v>
      </c>
      <c r="L58" s="185"/>
    </row>
    <row r="59" spans="1:12">
      <c r="A59" s="180"/>
      <c r="B59" s="181"/>
      <c r="C59" s="181"/>
      <c r="D59" s="181"/>
      <c r="E59" s="155"/>
      <c r="F59" s="186"/>
      <c r="G59" s="183"/>
      <c r="H59" s="181"/>
      <c r="I59" s="184"/>
      <c r="J59" s="187"/>
      <c r="K59" s="177">
        <f t="shared" si="0"/>
        <v>0</v>
      </c>
      <c r="L59" s="185"/>
    </row>
    <row r="60" spans="1:12">
      <c r="A60" s="180"/>
      <c r="B60" s="181"/>
      <c r="C60" s="181"/>
      <c r="D60" s="181"/>
      <c r="E60" s="155"/>
      <c r="F60" s="186"/>
      <c r="G60" s="183"/>
      <c r="H60" s="181"/>
      <c r="I60" s="184"/>
      <c r="J60" s="187"/>
      <c r="K60" s="177">
        <f t="shared" si="0"/>
        <v>0</v>
      </c>
      <c r="L60" s="185"/>
    </row>
    <row r="61" spans="1:12">
      <c r="A61" s="180"/>
      <c r="B61" s="181"/>
      <c r="C61" s="181"/>
      <c r="D61" s="181"/>
      <c r="E61" s="155"/>
      <c r="F61" s="186"/>
      <c r="G61" s="183"/>
      <c r="H61" s="181"/>
      <c r="I61" s="184"/>
      <c r="J61" s="187"/>
      <c r="K61" s="177">
        <f t="shared" si="0"/>
        <v>0</v>
      </c>
      <c r="L61" s="185"/>
    </row>
    <row r="62" spans="1:12">
      <c r="A62" s="180"/>
      <c r="B62" s="181"/>
      <c r="C62" s="181"/>
      <c r="D62" s="181"/>
      <c r="E62" s="155"/>
      <c r="F62" s="186"/>
      <c r="G62" s="183"/>
      <c r="H62" s="181"/>
      <c r="I62" s="184"/>
      <c r="J62" s="187"/>
      <c r="K62" s="177">
        <f t="shared" si="0"/>
        <v>0</v>
      </c>
      <c r="L62" s="185"/>
    </row>
    <row r="63" spans="1:12">
      <c r="A63" s="180"/>
      <c r="B63" s="181"/>
      <c r="C63" s="181"/>
      <c r="D63" s="181"/>
      <c r="E63" s="155"/>
      <c r="F63" s="186"/>
      <c r="G63" s="183"/>
      <c r="H63" s="181"/>
      <c r="I63" s="184"/>
      <c r="J63" s="187"/>
      <c r="K63" s="177">
        <f t="shared" si="0"/>
        <v>0</v>
      </c>
      <c r="L63" s="185"/>
    </row>
    <row r="64" spans="1:12">
      <c r="A64" s="180"/>
      <c r="B64" s="181"/>
      <c r="C64" s="181"/>
      <c r="D64" s="181"/>
      <c r="E64" s="155"/>
      <c r="F64" s="186"/>
      <c r="G64" s="183"/>
      <c r="H64" s="181"/>
      <c r="I64" s="184"/>
      <c r="J64" s="187"/>
      <c r="K64" s="177">
        <f t="shared" si="0"/>
        <v>0</v>
      </c>
      <c r="L64" s="185"/>
    </row>
    <row r="65" spans="1:12">
      <c r="A65" s="180"/>
      <c r="B65" s="181"/>
      <c r="C65" s="181"/>
      <c r="D65" s="181"/>
      <c r="E65" s="155"/>
      <c r="F65" s="186"/>
      <c r="G65" s="183"/>
      <c r="H65" s="181"/>
      <c r="I65" s="184"/>
      <c r="J65" s="187"/>
      <c r="K65" s="177">
        <f t="shared" si="0"/>
        <v>0</v>
      </c>
      <c r="L65" s="185"/>
    </row>
    <row r="66" spans="1:12">
      <c r="A66" s="180"/>
      <c r="B66" s="181"/>
      <c r="C66" s="181"/>
      <c r="D66" s="181"/>
      <c r="E66" s="155"/>
      <c r="F66" s="186"/>
      <c r="G66" s="183"/>
      <c r="H66" s="181"/>
      <c r="I66" s="184"/>
      <c r="J66" s="187"/>
      <c r="K66" s="177">
        <f t="shared" si="0"/>
        <v>0</v>
      </c>
      <c r="L66" s="185"/>
    </row>
    <row r="67" spans="1:12">
      <c r="A67" s="180"/>
      <c r="B67" s="181"/>
      <c r="C67" s="181"/>
      <c r="D67" s="181"/>
      <c r="E67" s="155"/>
      <c r="F67" s="186"/>
      <c r="G67" s="183"/>
      <c r="H67" s="181"/>
      <c r="I67" s="184"/>
      <c r="J67" s="187"/>
      <c r="K67" s="177">
        <f t="shared" si="0"/>
        <v>0</v>
      </c>
      <c r="L67" s="185"/>
    </row>
    <row r="68" spans="1:12">
      <c r="A68" s="180"/>
      <c r="B68" s="181"/>
      <c r="C68" s="181"/>
      <c r="D68" s="181"/>
      <c r="E68" s="155"/>
      <c r="F68" s="186"/>
      <c r="G68" s="183"/>
      <c r="H68" s="181"/>
      <c r="I68" s="184"/>
      <c r="J68" s="187"/>
      <c r="K68" s="177">
        <f t="shared" si="0"/>
        <v>0</v>
      </c>
      <c r="L68" s="185"/>
    </row>
    <row r="69" spans="1:12">
      <c r="A69" s="180"/>
      <c r="B69" s="181"/>
      <c r="C69" s="181"/>
      <c r="D69" s="181"/>
      <c r="E69" s="155"/>
      <c r="F69" s="186"/>
      <c r="G69" s="183"/>
      <c r="H69" s="181"/>
      <c r="I69" s="184"/>
      <c r="J69" s="187"/>
      <c r="K69" s="177">
        <f t="shared" si="0"/>
        <v>0</v>
      </c>
      <c r="L69" s="185"/>
    </row>
    <row r="70" spans="1:12">
      <c r="A70" s="180"/>
      <c r="B70" s="181"/>
      <c r="C70" s="181"/>
      <c r="D70" s="181"/>
      <c r="E70" s="155"/>
      <c r="F70" s="186"/>
      <c r="G70" s="183"/>
      <c r="H70" s="181"/>
      <c r="I70" s="184"/>
      <c r="J70" s="187"/>
      <c r="K70" s="177">
        <f t="shared" ref="K70:K133" si="1">+H70*I70*J70</f>
        <v>0</v>
      </c>
      <c r="L70" s="185"/>
    </row>
    <row r="71" spans="1:12">
      <c r="A71" s="180"/>
      <c r="B71" s="181"/>
      <c r="C71" s="181"/>
      <c r="D71" s="181"/>
      <c r="E71" s="155"/>
      <c r="F71" s="186"/>
      <c r="G71" s="183"/>
      <c r="H71" s="181"/>
      <c r="I71" s="184"/>
      <c r="J71" s="187"/>
      <c r="K71" s="177">
        <f t="shared" si="1"/>
        <v>0</v>
      </c>
      <c r="L71" s="185"/>
    </row>
    <row r="72" spans="1:12">
      <c r="A72" s="180"/>
      <c r="B72" s="181"/>
      <c r="C72" s="181"/>
      <c r="D72" s="181"/>
      <c r="E72" s="155"/>
      <c r="F72" s="186"/>
      <c r="G72" s="183"/>
      <c r="H72" s="181"/>
      <c r="I72" s="184"/>
      <c r="J72" s="187"/>
      <c r="K72" s="177">
        <f t="shared" si="1"/>
        <v>0</v>
      </c>
      <c r="L72" s="185"/>
    </row>
    <row r="73" spans="1:12">
      <c r="A73" s="180"/>
      <c r="B73" s="181"/>
      <c r="C73" s="181"/>
      <c r="D73" s="181"/>
      <c r="E73" s="155"/>
      <c r="F73" s="186"/>
      <c r="G73" s="183"/>
      <c r="H73" s="181"/>
      <c r="I73" s="184"/>
      <c r="J73" s="187"/>
      <c r="K73" s="177">
        <f t="shared" si="1"/>
        <v>0</v>
      </c>
      <c r="L73" s="185"/>
    </row>
    <row r="74" spans="1:12">
      <c r="A74" s="180"/>
      <c r="B74" s="181"/>
      <c r="C74" s="181"/>
      <c r="D74" s="181"/>
      <c r="E74" s="155"/>
      <c r="F74" s="186"/>
      <c r="G74" s="183"/>
      <c r="H74" s="181"/>
      <c r="I74" s="184"/>
      <c r="J74" s="187"/>
      <c r="K74" s="177">
        <f t="shared" si="1"/>
        <v>0</v>
      </c>
      <c r="L74" s="185"/>
    </row>
    <row r="75" spans="1:12">
      <c r="A75" s="180"/>
      <c r="B75" s="181"/>
      <c r="C75" s="181"/>
      <c r="D75" s="181"/>
      <c r="E75" s="155"/>
      <c r="F75" s="186"/>
      <c r="G75" s="183"/>
      <c r="H75" s="181"/>
      <c r="I75" s="184"/>
      <c r="J75" s="187"/>
      <c r="K75" s="177">
        <f t="shared" si="1"/>
        <v>0</v>
      </c>
      <c r="L75" s="185"/>
    </row>
    <row r="76" spans="1:12">
      <c r="A76" s="180"/>
      <c r="B76" s="181"/>
      <c r="C76" s="181"/>
      <c r="D76" s="181"/>
      <c r="E76" s="155"/>
      <c r="F76" s="186"/>
      <c r="G76" s="183"/>
      <c r="H76" s="181"/>
      <c r="I76" s="184"/>
      <c r="J76" s="187"/>
      <c r="K76" s="177">
        <f t="shared" si="1"/>
        <v>0</v>
      </c>
      <c r="L76" s="185"/>
    </row>
    <row r="77" spans="1:12">
      <c r="A77" s="180"/>
      <c r="B77" s="181"/>
      <c r="C77" s="181"/>
      <c r="D77" s="181"/>
      <c r="E77" s="155"/>
      <c r="F77" s="186"/>
      <c r="G77" s="183"/>
      <c r="H77" s="181"/>
      <c r="I77" s="184"/>
      <c r="J77" s="187"/>
      <c r="K77" s="177">
        <f t="shared" si="1"/>
        <v>0</v>
      </c>
      <c r="L77" s="185"/>
    </row>
    <row r="78" spans="1:12">
      <c r="A78" s="180"/>
      <c r="B78" s="181"/>
      <c r="C78" s="181"/>
      <c r="D78" s="181"/>
      <c r="E78" s="155"/>
      <c r="F78" s="186"/>
      <c r="G78" s="183"/>
      <c r="H78" s="181"/>
      <c r="I78" s="184"/>
      <c r="J78" s="187"/>
      <c r="K78" s="177">
        <f t="shared" si="1"/>
        <v>0</v>
      </c>
      <c r="L78" s="185"/>
    </row>
    <row r="79" spans="1:12">
      <c r="A79" s="180"/>
      <c r="B79" s="181"/>
      <c r="C79" s="181"/>
      <c r="D79" s="181"/>
      <c r="E79" s="155"/>
      <c r="F79" s="186"/>
      <c r="G79" s="183"/>
      <c r="H79" s="181"/>
      <c r="I79" s="184"/>
      <c r="J79" s="187"/>
      <c r="K79" s="177">
        <f t="shared" si="1"/>
        <v>0</v>
      </c>
      <c r="L79" s="185"/>
    </row>
    <row r="80" spans="1:12">
      <c r="A80" s="180"/>
      <c r="B80" s="181"/>
      <c r="C80" s="181"/>
      <c r="D80" s="181"/>
      <c r="E80" s="155"/>
      <c r="F80" s="186"/>
      <c r="G80" s="183"/>
      <c r="H80" s="181"/>
      <c r="I80" s="184"/>
      <c r="J80" s="187"/>
      <c r="K80" s="177">
        <f t="shared" si="1"/>
        <v>0</v>
      </c>
      <c r="L80" s="185"/>
    </row>
    <row r="81" spans="1:12">
      <c r="A81" s="180"/>
      <c r="B81" s="181"/>
      <c r="C81" s="181"/>
      <c r="D81" s="181"/>
      <c r="E81" s="155"/>
      <c r="F81" s="186"/>
      <c r="G81" s="183"/>
      <c r="H81" s="181"/>
      <c r="I81" s="184"/>
      <c r="J81" s="187"/>
      <c r="K81" s="177">
        <f t="shared" si="1"/>
        <v>0</v>
      </c>
      <c r="L81" s="185"/>
    </row>
    <row r="82" spans="1:12">
      <c r="A82" s="180"/>
      <c r="B82" s="181"/>
      <c r="C82" s="181"/>
      <c r="D82" s="181"/>
      <c r="E82" s="155"/>
      <c r="F82" s="186"/>
      <c r="G82" s="183"/>
      <c r="H82" s="181"/>
      <c r="I82" s="184"/>
      <c r="J82" s="187"/>
      <c r="K82" s="177">
        <f t="shared" si="1"/>
        <v>0</v>
      </c>
      <c r="L82" s="185"/>
    </row>
    <row r="83" spans="1:12">
      <c r="A83" s="180"/>
      <c r="B83" s="181"/>
      <c r="C83" s="181"/>
      <c r="D83" s="181"/>
      <c r="E83" s="155"/>
      <c r="F83" s="186"/>
      <c r="G83" s="182"/>
      <c r="H83" s="181"/>
      <c r="I83" s="184"/>
      <c r="J83" s="187"/>
      <c r="K83" s="177">
        <f t="shared" si="1"/>
        <v>0</v>
      </c>
      <c r="L83" s="185"/>
    </row>
    <row r="84" spans="1:12">
      <c r="A84" s="180"/>
      <c r="B84" s="181"/>
      <c r="C84" s="181"/>
      <c r="D84" s="181"/>
      <c r="E84" s="155"/>
      <c r="F84" s="186"/>
      <c r="G84" s="182"/>
      <c r="H84" s="181"/>
      <c r="I84" s="184"/>
      <c r="J84" s="187"/>
      <c r="K84" s="177">
        <f t="shared" si="1"/>
        <v>0</v>
      </c>
      <c r="L84" s="185"/>
    </row>
    <row r="85" spans="1:12">
      <c r="A85" s="180"/>
      <c r="B85" s="181"/>
      <c r="C85" s="181"/>
      <c r="D85" s="181"/>
      <c r="E85" s="155"/>
      <c r="F85" s="186"/>
      <c r="G85" s="182"/>
      <c r="H85" s="181"/>
      <c r="I85" s="184"/>
      <c r="J85" s="187"/>
      <c r="K85" s="177">
        <f t="shared" si="1"/>
        <v>0</v>
      </c>
      <c r="L85" s="185"/>
    </row>
    <row r="86" spans="1:12">
      <c r="A86" s="180"/>
      <c r="B86" s="181"/>
      <c r="C86" s="181"/>
      <c r="D86" s="181"/>
      <c r="E86" s="155"/>
      <c r="F86" s="186"/>
      <c r="G86" s="182"/>
      <c r="H86" s="181"/>
      <c r="I86" s="184"/>
      <c r="J86" s="187"/>
      <c r="K86" s="177">
        <f t="shared" si="1"/>
        <v>0</v>
      </c>
      <c r="L86" s="185"/>
    </row>
    <row r="87" spans="1:12">
      <c r="A87" s="180"/>
      <c r="B87" s="181"/>
      <c r="C87" s="181"/>
      <c r="D87" s="181"/>
      <c r="E87" s="155"/>
      <c r="F87" s="186"/>
      <c r="G87" s="182"/>
      <c r="H87" s="181"/>
      <c r="I87" s="184"/>
      <c r="J87" s="187"/>
      <c r="K87" s="177">
        <f t="shared" si="1"/>
        <v>0</v>
      </c>
      <c r="L87" s="185"/>
    </row>
    <row r="88" spans="1:12">
      <c r="A88" s="180"/>
      <c r="B88" s="181"/>
      <c r="C88" s="181"/>
      <c r="D88" s="181"/>
      <c r="E88" s="155"/>
      <c r="F88" s="186"/>
      <c r="G88" s="182"/>
      <c r="H88" s="181"/>
      <c r="I88" s="184"/>
      <c r="J88" s="187"/>
      <c r="K88" s="177">
        <f t="shared" si="1"/>
        <v>0</v>
      </c>
      <c r="L88" s="185"/>
    </row>
    <row r="89" spans="1:12">
      <c r="A89" s="180"/>
      <c r="B89" s="181"/>
      <c r="C89" s="181"/>
      <c r="D89" s="181"/>
      <c r="E89" s="155"/>
      <c r="F89" s="186"/>
      <c r="G89" s="182"/>
      <c r="H89" s="181"/>
      <c r="I89" s="184"/>
      <c r="J89" s="187"/>
      <c r="K89" s="177">
        <f t="shared" si="1"/>
        <v>0</v>
      </c>
      <c r="L89" s="185"/>
    </row>
    <row r="90" spans="1:12">
      <c r="A90" s="180"/>
      <c r="B90" s="181"/>
      <c r="C90" s="181"/>
      <c r="D90" s="181"/>
      <c r="E90" s="155"/>
      <c r="F90" s="186"/>
      <c r="G90" s="182"/>
      <c r="H90" s="181"/>
      <c r="I90" s="184"/>
      <c r="J90" s="187"/>
      <c r="K90" s="177">
        <f t="shared" si="1"/>
        <v>0</v>
      </c>
      <c r="L90" s="185"/>
    </row>
    <row r="91" spans="1:12">
      <c r="A91" s="180"/>
      <c r="B91" s="181"/>
      <c r="C91" s="181"/>
      <c r="D91" s="181"/>
      <c r="E91" s="155"/>
      <c r="F91" s="186"/>
      <c r="G91" s="182"/>
      <c r="H91" s="181"/>
      <c r="I91" s="184"/>
      <c r="J91" s="187"/>
      <c r="K91" s="177">
        <f t="shared" si="1"/>
        <v>0</v>
      </c>
      <c r="L91" s="185"/>
    </row>
    <row r="92" spans="1:12">
      <c r="A92" s="180"/>
      <c r="B92" s="181"/>
      <c r="C92" s="181"/>
      <c r="D92" s="181"/>
      <c r="E92" s="155"/>
      <c r="F92" s="186"/>
      <c r="G92" s="182"/>
      <c r="H92" s="181"/>
      <c r="I92" s="184"/>
      <c r="J92" s="187"/>
      <c r="K92" s="177">
        <f t="shared" si="1"/>
        <v>0</v>
      </c>
      <c r="L92" s="185"/>
    </row>
    <row r="93" spans="1:12">
      <c r="A93" s="180"/>
      <c r="B93" s="181"/>
      <c r="C93" s="181"/>
      <c r="D93" s="181"/>
      <c r="E93" s="155"/>
      <c r="F93" s="186"/>
      <c r="G93" s="182"/>
      <c r="H93" s="181"/>
      <c r="I93" s="184"/>
      <c r="J93" s="187"/>
      <c r="K93" s="177">
        <f t="shared" si="1"/>
        <v>0</v>
      </c>
      <c r="L93" s="185"/>
    </row>
    <row r="94" spans="1:12">
      <c r="A94" s="180"/>
      <c r="B94" s="181"/>
      <c r="C94" s="181"/>
      <c r="D94" s="181"/>
      <c r="E94" s="155"/>
      <c r="F94" s="186"/>
      <c r="G94" s="182"/>
      <c r="H94" s="181"/>
      <c r="I94" s="184"/>
      <c r="J94" s="187"/>
      <c r="K94" s="177">
        <f t="shared" si="1"/>
        <v>0</v>
      </c>
      <c r="L94" s="185"/>
    </row>
    <row r="95" spans="1:12">
      <c r="A95" s="180"/>
      <c r="B95" s="181"/>
      <c r="C95" s="181"/>
      <c r="D95" s="181"/>
      <c r="E95" s="155"/>
      <c r="F95" s="186"/>
      <c r="G95" s="182"/>
      <c r="H95" s="181"/>
      <c r="I95" s="184"/>
      <c r="J95" s="187"/>
      <c r="K95" s="177">
        <f t="shared" si="1"/>
        <v>0</v>
      </c>
      <c r="L95" s="185"/>
    </row>
    <row r="96" spans="1:12">
      <c r="A96" s="180"/>
      <c r="B96" s="181"/>
      <c r="C96" s="181"/>
      <c r="D96" s="181"/>
      <c r="E96" s="155"/>
      <c r="F96" s="186"/>
      <c r="G96" s="182"/>
      <c r="H96" s="181"/>
      <c r="I96" s="184"/>
      <c r="J96" s="187"/>
      <c r="K96" s="177">
        <f t="shared" si="1"/>
        <v>0</v>
      </c>
      <c r="L96" s="185"/>
    </row>
    <row r="97" spans="1:12">
      <c r="A97" s="180"/>
      <c r="B97" s="181"/>
      <c r="C97" s="181"/>
      <c r="D97" s="181"/>
      <c r="E97" s="155"/>
      <c r="F97" s="186"/>
      <c r="G97" s="182"/>
      <c r="H97" s="181"/>
      <c r="I97" s="184"/>
      <c r="J97" s="187"/>
      <c r="K97" s="177">
        <f t="shared" si="1"/>
        <v>0</v>
      </c>
      <c r="L97" s="185"/>
    </row>
    <row r="98" spans="1:12">
      <c r="A98" s="180"/>
      <c r="B98" s="181"/>
      <c r="C98" s="181"/>
      <c r="D98" s="181"/>
      <c r="E98" s="155"/>
      <c r="F98" s="186"/>
      <c r="G98" s="182"/>
      <c r="H98" s="181"/>
      <c r="I98" s="184"/>
      <c r="J98" s="187"/>
      <c r="K98" s="177">
        <f t="shared" si="1"/>
        <v>0</v>
      </c>
      <c r="L98" s="185"/>
    </row>
    <row r="99" spans="1:12">
      <c r="A99" s="180"/>
      <c r="B99" s="181"/>
      <c r="C99" s="181"/>
      <c r="D99" s="181"/>
      <c r="E99" s="155"/>
      <c r="F99" s="186"/>
      <c r="G99" s="182"/>
      <c r="H99" s="181"/>
      <c r="I99" s="184"/>
      <c r="J99" s="187"/>
      <c r="K99" s="177">
        <f t="shared" si="1"/>
        <v>0</v>
      </c>
      <c r="L99" s="185"/>
    </row>
    <row r="100" spans="1:12">
      <c r="A100" s="180"/>
      <c r="B100" s="181"/>
      <c r="C100" s="181"/>
      <c r="D100" s="181"/>
      <c r="E100" s="155"/>
      <c r="F100" s="186"/>
      <c r="G100" s="182"/>
      <c r="H100" s="181"/>
      <c r="I100" s="184"/>
      <c r="J100" s="187"/>
      <c r="K100" s="177">
        <f t="shared" si="1"/>
        <v>0</v>
      </c>
      <c r="L100" s="185"/>
    </row>
    <row r="101" spans="1:12">
      <c r="A101" s="180"/>
      <c r="B101" s="181"/>
      <c r="C101" s="181"/>
      <c r="D101" s="181"/>
      <c r="E101" s="155"/>
      <c r="F101" s="186"/>
      <c r="G101" s="182"/>
      <c r="H101" s="181"/>
      <c r="I101" s="184"/>
      <c r="J101" s="187"/>
      <c r="K101" s="177">
        <f t="shared" si="1"/>
        <v>0</v>
      </c>
      <c r="L101" s="185"/>
    </row>
    <row r="102" spans="1:12">
      <c r="A102" s="180"/>
      <c r="B102" s="181"/>
      <c r="C102" s="181"/>
      <c r="D102" s="181"/>
      <c r="E102" s="155"/>
      <c r="F102" s="186"/>
      <c r="G102" s="182"/>
      <c r="H102" s="181"/>
      <c r="I102" s="184"/>
      <c r="J102" s="187"/>
      <c r="K102" s="177">
        <f t="shared" si="1"/>
        <v>0</v>
      </c>
      <c r="L102" s="185"/>
    </row>
    <row r="103" spans="1:12">
      <c r="A103" s="180"/>
      <c r="B103" s="181"/>
      <c r="C103" s="181"/>
      <c r="D103" s="181"/>
      <c r="E103" s="155"/>
      <c r="F103" s="186"/>
      <c r="G103" s="182"/>
      <c r="H103" s="181"/>
      <c r="I103" s="184"/>
      <c r="J103" s="187"/>
      <c r="K103" s="177">
        <f t="shared" si="1"/>
        <v>0</v>
      </c>
      <c r="L103" s="185"/>
    </row>
    <row r="104" spans="1:12">
      <c r="A104" s="180"/>
      <c r="B104" s="181"/>
      <c r="C104" s="181"/>
      <c r="D104" s="181"/>
      <c r="E104" s="155"/>
      <c r="F104" s="186"/>
      <c r="G104" s="182"/>
      <c r="H104" s="181"/>
      <c r="I104" s="184"/>
      <c r="J104" s="187"/>
      <c r="K104" s="177">
        <f t="shared" si="1"/>
        <v>0</v>
      </c>
      <c r="L104" s="185"/>
    </row>
    <row r="105" spans="1:12">
      <c r="A105" s="180"/>
      <c r="B105" s="181"/>
      <c r="C105" s="181"/>
      <c r="D105" s="181"/>
      <c r="E105" s="155"/>
      <c r="F105" s="186"/>
      <c r="G105" s="182"/>
      <c r="H105" s="181"/>
      <c r="I105" s="184"/>
      <c r="J105" s="187"/>
      <c r="K105" s="177">
        <f t="shared" si="1"/>
        <v>0</v>
      </c>
      <c r="L105" s="185"/>
    </row>
    <row r="106" spans="1:12">
      <c r="A106" s="180"/>
      <c r="B106" s="181"/>
      <c r="C106" s="181"/>
      <c r="D106" s="181"/>
      <c r="E106" s="155"/>
      <c r="F106" s="186"/>
      <c r="G106" s="182"/>
      <c r="H106" s="181"/>
      <c r="I106" s="184"/>
      <c r="J106" s="187"/>
      <c r="K106" s="177">
        <f t="shared" si="1"/>
        <v>0</v>
      </c>
      <c r="L106" s="185"/>
    </row>
    <row r="107" spans="1:12">
      <c r="A107" s="180"/>
      <c r="B107" s="181"/>
      <c r="C107" s="181"/>
      <c r="D107" s="181"/>
      <c r="E107" s="155"/>
      <c r="F107" s="186"/>
      <c r="G107" s="182"/>
      <c r="H107" s="181"/>
      <c r="I107" s="184"/>
      <c r="J107" s="187"/>
      <c r="K107" s="177">
        <f t="shared" si="1"/>
        <v>0</v>
      </c>
      <c r="L107" s="185"/>
    </row>
    <row r="108" spans="1:12">
      <c r="A108" s="180"/>
      <c r="B108" s="181"/>
      <c r="C108" s="181"/>
      <c r="D108" s="181"/>
      <c r="E108" s="155"/>
      <c r="F108" s="186"/>
      <c r="G108" s="182"/>
      <c r="H108" s="181"/>
      <c r="I108" s="184"/>
      <c r="J108" s="187"/>
      <c r="K108" s="177">
        <f t="shared" si="1"/>
        <v>0</v>
      </c>
      <c r="L108" s="185"/>
    </row>
    <row r="109" spans="1:12">
      <c r="A109" s="180"/>
      <c r="B109" s="181"/>
      <c r="C109" s="181"/>
      <c r="D109" s="181"/>
      <c r="E109" s="155"/>
      <c r="F109" s="186"/>
      <c r="G109" s="182"/>
      <c r="H109" s="181"/>
      <c r="I109" s="184"/>
      <c r="J109" s="187"/>
      <c r="K109" s="177">
        <f t="shared" si="1"/>
        <v>0</v>
      </c>
      <c r="L109" s="185"/>
    </row>
    <row r="110" spans="1:12">
      <c r="A110" s="180"/>
      <c r="B110" s="181"/>
      <c r="C110" s="181"/>
      <c r="D110" s="181"/>
      <c r="E110" s="155"/>
      <c r="F110" s="186"/>
      <c r="G110" s="182"/>
      <c r="H110" s="181"/>
      <c r="I110" s="184"/>
      <c r="J110" s="187"/>
      <c r="K110" s="177">
        <f t="shared" si="1"/>
        <v>0</v>
      </c>
      <c r="L110" s="185"/>
    </row>
    <row r="111" spans="1:12">
      <c r="A111" s="180"/>
      <c r="B111" s="181"/>
      <c r="C111" s="181"/>
      <c r="D111" s="181"/>
      <c r="E111" s="155"/>
      <c r="F111" s="186"/>
      <c r="G111" s="182"/>
      <c r="H111" s="181"/>
      <c r="I111" s="184"/>
      <c r="J111" s="187"/>
      <c r="K111" s="177">
        <f t="shared" si="1"/>
        <v>0</v>
      </c>
      <c r="L111" s="185"/>
    </row>
    <row r="112" spans="1:12">
      <c r="A112" s="180"/>
      <c r="B112" s="181"/>
      <c r="C112" s="181"/>
      <c r="D112" s="181"/>
      <c r="E112" s="155"/>
      <c r="F112" s="186"/>
      <c r="G112" s="182"/>
      <c r="H112" s="181"/>
      <c r="I112" s="184"/>
      <c r="J112" s="187"/>
      <c r="K112" s="177">
        <f t="shared" si="1"/>
        <v>0</v>
      </c>
      <c r="L112" s="185"/>
    </row>
    <row r="113" spans="1:12">
      <c r="A113" s="180"/>
      <c r="B113" s="181"/>
      <c r="C113" s="181"/>
      <c r="D113" s="181"/>
      <c r="E113" s="155"/>
      <c r="F113" s="186"/>
      <c r="G113" s="182"/>
      <c r="H113" s="181"/>
      <c r="I113" s="184"/>
      <c r="J113" s="187"/>
      <c r="K113" s="177">
        <f t="shared" si="1"/>
        <v>0</v>
      </c>
      <c r="L113" s="185"/>
    </row>
    <row r="114" spans="1:12">
      <c r="A114" s="180"/>
      <c r="B114" s="181"/>
      <c r="C114" s="181"/>
      <c r="D114" s="181"/>
      <c r="E114" s="155"/>
      <c r="F114" s="186"/>
      <c r="G114" s="182"/>
      <c r="H114" s="181"/>
      <c r="I114" s="184"/>
      <c r="J114" s="187"/>
      <c r="K114" s="177">
        <f t="shared" si="1"/>
        <v>0</v>
      </c>
      <c r="L114" s="185"/>
    </row>
    <row r="115" spans="1:12">
      <c r="A115" s="180"/>
      <c r="B115" s="181"/>
      <c r="C115" s="181"/>
      <c r="D115" s="181"/>
      <c r="E115" s="155"/>
      <c r="F115" s="186"/>
      <c r="G115" s="182"/>
      <c r="H115" s="181"/>
      <c r="I115" s="184"/>
      <c r="J115" s="187"/>
      <c r="K115" s="177">
        <f t="shared" si="1"/>
        <v>0</v>
      </c>
      <c r="L115" s="185"/>
    </row>
    <row r="116" spans="1:12">
      <c r="A116" s="180"/>
      <c r="B116" s="181"/>
      <c r="C116" s="181"/>
      <c r="D116" s="181"/>
      <c r="E116" s="155"/>
      <c r="F116" s="186"/>
      <c r="G116" s="182"/>
      <c r="H116" s="181"/>
      <c r="I116" s="184"/>
      <c r="J116" s="187"/>
      <c r="K116" s="177">
        <f t="shared" si="1"/>
        <v>0</v>
      </c>
      <c r="L116" s="185"/>
    </row>
    <row r="117" spans="1:12">
      <c r="A117" s="180"/>
      <c r="B117" s="181"/>
      <c r="C117" s="181"/>
      <c r="D117" s="181"/>
      <c r="E117" s="155"/>
      <c r="F117" s="186"/>
      <c r="G117" s="182"/>
      <c r="H117" s="181"/>
      <c r="I117" s="184"/>
      <c r="J117" s="187"/>
      <c r="K117" s="177">
        <f t="shared" si="1"/>
        <v>0</v>
      </c>
      <c r="L117" s="185"/>
    </row>
    <row r="118" spans="1:12">
      <c r="A118" s="180"/>
      <c r="B118" s="181"/>
      <c r="C118" s="181"/>
      <c r="D118" s="181"/>
      <c r="E118" s="155"/>
      <c r="F118" s="186"/>
      <c r="G118" s="182"/>
      <c r="H118" s="181"/>
      <c r="I118" s="184"/>
      <c r="J118" s="187"/>
      <c r="K118" s="177">
        <f t="shared" si="1"/>
        <v>0</v>
      </c>
      <c r="L118" s="185"/>
    </row>
    <row r="119" spans="1:12">
      <c r="A119" s="180"/>
      <c r="B119" s="181"/>
      <c r="C119" s="181"/>
      <c r="D119" s="181"/>
      <c r="E119" s="155"/>
      <c r="F119" s="186"/>
      <c r="G119" s="182"/>
      <c r="H119" s="181"/>
      <c r="I119" s="184"/>
      <c r="J119" s="187"/>
      <c r="K119" s="177">
        <f t="shared" si="1"/>
        <v>0</v>
      </c>
      <c r="L119" s="185"/>
    </row>
    <row r="120" spans="1:12">
      <c r="A120" s="180"/>
      <c r="B120" s="181"/>
      <c r="C120" s="181"/>
      <c r="D120" s="181"/>
      <c r="E120" s="155"/>
      <c r="F120" s="186"/>
      <c r="G120" s="182"/>
      <c r="H120" s="181"/>
      <c r="I120" s="184"/>
      <c r="J120" s="187"/>
      <c r="K120" s="177">
        <f t="shared" si="1"/>
        <v>0</v>
      </c>
      <c r="L120" s="185"/>
    </row>
    <row r="121" spans="1:12">
      <c r="A121" s="180"/>
      <c r="B121" s="181"/>
      <c r="C121" s="181"/>
      <c r="D121" s="181"/>
      <c r="E121" s="155"/>
      <c r="F121" s="186"/>
      <c r="G121" s="182"/>
      <c r="H121" s="181"/>
      <c r="I121" s="184"/>
      <c r="J121" s="187"/>
      <c r="K121" s="177">
        <f t="shared" si="1"/>
        <v>0</v>
      </c>
      <c r="L121" s="185"/>
    </row>
    <row r="122" spans="1:12">
      <c r="A122" s="180"/>
      <c r="B122" s="181"/>
      <c r="C122" s="181"/>
      <c r="D122" s="181"/>
      <c r="E122" s="155"/>
      <c r="F122" s="186"/>
      <c r="G122" s="182"/>
      <c r="H122" s="181"/>
      <c r="I122" s="184"/>
      <c r="J122" s="187"/>
      <c r="K122" s="177">
        <f t="shared" si="1"/>
        <v>0</v>
      </c>
      <c r="L122" s="185"/>
    </row>
    <row r="123" spans="1:12">
      <c r="A123" s="180"/>
      <c r="B123" s="181"/>
      <c r="C123" s="181"/>
      <c r="D123" s="181"/>
      <c r="E123" s="155"/>
      <c r="F123" s="186"/>
      <c r="G123" s="182"/>
      <c r="H123" s="181"/>
      <c r="I123" s="184"/>
      <c r="J123" s="187"/>
      <c r="K123" s="177">
        <f t="shared" si="1"/>
        <v>0</v>
      </c>
      <c r="L123" s="185"/>
    </row>
    <row r="124" spans="1:12">
      <c r="A124" s="180"/>
      <c r="B124" s="181"/>
      <c r="C124" s="181"/>
      <c r="D124" s="181"/>
      <c r="E124" s="155"/>
      <c r="F124" s="186"/>
      <c r="G124" s="182"/>
      <c r="H124" s="181"/>
      <c r="I124" s="184"/>
      <c r="J124" s="187"/>
      <c r="K124" s="177">
        <f t="shared" si="1"/>
        <v>0</v>
      </c>
      <c r="L124" s="185"/>
    </row>
    <row r="125" spans="1:12">
      <c r="A125" s="180"/>
      <c r="B125" s="181"/>
      <c r="C125" s="181"/>
      <c r="D125" s="181"/>
      <c r="E125" s="155"/>
      <c r="F125" s="186"/>
      <c r="G125" s="182"/>
      <c r="H125" s="181"/>
      <c r="I125" s="184"/>
      <c r="J125" s="187"/>
      <c r="K125" s="177">
        <f t="shared" si="1"/>
        <v>0</v>
      </c>
      <c r="L125" s="185"/>
    </row>
    <row r="126" spans="1:12">
      <c r="A126" s="180"/>
      <c r="B126" s="181"/>
      <c r="C126" s="181"/>
      <c r="D126" s="181"/>
      <c r="E126" s="155"/>
      <c r="F126" s="186"/>
      <c r="G126" s="182"/>
      <c r="H126" s="181"/>
      <c r="I126" s="184"/>
      <c r="J126" s="187"/>
      <c r="K126" s="177">
        <f t="shared" si="1"/>
        <v>0</v>
      </c>
      <c r="L126" s="185"/>
    </row>
    <row r="127" spans="1:12">
      <c r="A127" s="180"/>
      <c r="B127" s="181"/>
      <c r="C127" s="181"/>
      <c r="D127" s="181"/>
      <c r="E127" s="155"/>
      <c r="F127" s="186"/>
      <c r="G127" s="182"/>
      <c r="H127" s="181"/>
      <c r="I127" s="184"/>
      <c r="J127" s="187"/>
      <c r="K127" s="177">
        <f t="shared" si="1"/>
        <v>0</v>
      </c>
      <c r="L127" s="185"/>
    </row>
    <row r="128" spans="1:12">
      <c r="A128" s="180"/>
      <c r="B128" s="181"/>
      <c r="C128" s="181"/>
      <c r="D128" s="181"/>
      <c r="E128" s="155"/>
      <c r="F128" s="186"/>
      <c r="G128" s="182"/>
      <c r="H128" s="181"/>
      <c r="I128" s="184"/>
      <c r="J128" s="187"/>
      <c r="K128" s="177">
        <f t="shared" si="1"/>
        <v>0</v>
      </c>
      <c r="L128" s="185"/>
    </row>
    <row r="129" spans="1:12">
      <c r="A129" s="180"/>
      <c r="B129" s="181"/>
      <c r="C129" s="181"/>
      <c r="D129" s="181"/>
      <c r="E129" s="155"/>
      <c r="F129" s="186"/>
      <c r="G129" s="182"/>
      <c r="H129" s="181"/>
      <c r="I129" s="184"/>
      <c r="J129" s="187"/>
      <c r="K129" s="177">
        <f t="shared" si="1"/>
        <v>0</v>
      </c>
      <c r="L129" s="185"/>
    </row>
    <row r="130" spans="1:12">
      <c r="A130" s="180"/>
      <c r="B130" s="181"/>
      <c r="C130" s="181"/>
      <c r="D130" s="181"/>
      <c r="E130" s="155"/>
      <c r="F130" s="186"/>
      <c r="G130" s="182"/>
      <c r="H130" s="181"/>
      <c r="I130" s="184"/>
      <c r="J130" s="187"/>
      <c r="K130" s="177">
        <f t="shared" si="1"/>
        <v>0</v>
      </c>
      <c r="L130" s="185"/>
    </row>
    <row r="131" spans="1:12">
      <c r="A131" s="180"/>
      <c r="B131" s="181"/>
      <c r="C131" s="181"/>
      <c r="D131" s="181"/>
      <c r="E131" s="155"/>
      <c r="F131" s="186"/>
      <c r="G131" s="182"/>
      <c r="H131" s="181"/>
      <c r="I131" s="184"/>
      <c r="J131" s="187"/>
      <c r="K131" s="177">
        <f t="shared" si="1"/>
        <v>0</v>
      </c>
      <c r="L131" s="185"/>
    </row>
    <row r="132" spans="1:12">
      <c r="A132" s="180"/>
      <c r="B132" s="181"/>
      <c r="C132" s="181"/>
      <c r="D132" s="181"/>
      <c r="E132" s="155"/>
      <c r="F132" s="186"/>
      <c r="G132" s="182"/>
      <c r="H132" s="181"/>
      <c r="I132" s="184"/>
      <c r="J132" s="187"/>
      <c r="K132" s="177">
        <f t="shared" si="1"/>
        <v>0</v>
      </c>
      <c r="L132" s="185"/>
    </row>
    <row r="133" spans="1:12">
      <c r="A133" s="180"/>
      <c r="B133" s="181"/>
      <c r="C133" s="181"/>
      <c r="D133" s="181"/>
      <c r="E133" s="155"/>
      <c r="F133" s="186"/>
      <c r="G133" s="182"/>
      <c r="H133" s="181"/>
      <c r="I133" s="184"/>
      <c r="J133" s="187"/>
      <c r="K133" s="177">
        <f t="shared" si="1"/>
        <v>0</v>
      </c>
      <c r="L133" s="185"/>
    </row>
    <row r="134" spans="1:12">
      <c r="A134" s="180"/>
      <c r="B134" s="181"/>
      <c r="C134" s="181"/>
      <c r="D134" s="181"/>
      <c r="E134" s="155"/>
      <c r="F134" s="186"/>
      <c r="G134" s="182"/>
      <c r="H134" s="181"/>
      <c r="I134" s="184"/>
      <c r="J134" s="187"/>
      <c r="K134" s="177">
        <f t="shared" ref="K134:K197" si="2">+H134*I134*J134</f>
        <v>0</v>
      </c>
      <c r="L134" s="185"/>
    </row>
    <row r="135" spans="1:12">
      <c r="A135" s="180"/>
      <c r="B135" s="181"/>
      <c r="C135" s="181"/>
      <c r="D135" s="181"/>
      <c r="E135" s="155"/>
      <c r="F135" s="186"/>
      <c r="G135" s="182"/>
      <c r="H135" s="181"/>
      <c r="I135" s="184"/>
      <c r="J135" s="187"/>
      <c r="K135" s="177">
        <f t="shared" si="2"/>
        <v>0</v>
      </c>
      <c r="L135" s="185"/>
    </row>
    <row r="136" spans="1:12">
      <c r="A136" s="180"/>
      <c r="B136" s="181"/>
      <c r="C136" s="181"/>
      <c r="D136" s="181"/>
      <c r="E136" s="155"/>
      <c r="F136" s="186"/>
      <c r="G136" s="182"/>
      <c r="H136" s="181"/>
      <c r="I136" s="184"/>
      <c r="J136" s="187"/>
      <c r="K136" s="177">
        <f t="shared" si="2"/>
        <v>0</v>
      </c>
      <c r="L136" s="185"/>
    </row>
    <row r="137" spans="1:12">
      <c r="A137" s="180"/>
      <c r="B137" s="181"/>
      <c r="C137" s="181"/>
      <c r="D137" s="181"/>
      <c r="E137" s="155"/>
      <c r="F137" s="186"/>
      <c r="G137" s="182"/>
      <c r="H137" s="181"/>
      <c r="I137" s="184"/>
      <c r="J137" s="187"/>
      <c r="K137" s="177">
        <f t="shared" si="2"/>
        <v>0</v>
      </c>
      <c r="L137" s="185"/>
    </row>
    <row r="138" spans="1:12">
      <c r="A138" s="180"/>
      <c r="B138" s="181"/>
      <c r="C138" s="181"/>
      <c r="D138" s="181"/>
      <c r="E138" s="155"/>
      <c r="F138" s="186"/>
      <c r="G138" s="182"/>
      <c r="H138" s="181"/>
      <c r="I138" s="184"/>
      <c r="J138" s="187"/>
      <c r="K138" s="177">
        <f t="shared" si="2"/>
        <v>0</v>
      </c>
      <c r="L138" s="185"/>
    </row>
    <row r="139" spans="1:12">
      <c r="A139" s="180"/>
      <c r="B139" s="181"/>
      <c r="C139" s="181"/>
      <c r="D139" s="181"/>
      <c r="E139" s="155"/>
      <c r="F139" s="186"/>
      <c r="G139" s="182"/>
      <c r="H139" s="181"/>
      <c r="I139" s="184"/>
      <c r="J139" s="187"/>
      <c r="K139" s="177">
        <f t="shared" si="2"/>
        <v>0</v>
      </c>
      <c r="L139" s="185"/>
    </row>
    <row r="140" spans="1:12">
      <c r="A140" s="180"/>
      <c r="B140" s="181"/>
      <c r="C140" s="181"/>
      <c r="D140" s="181"/>
      <c r="E140" s="155"/>
      <c r="F140" s="186"/>
      <c r="G140" s="182"/>
      <c r="H140" s="181"/>
      <c r="I140" s="184"/>
      <c r="J140" s="187"/>
      <c r="K140" s="177">
        <f t="shared" si="2"/>
        <v>0</v>
      </c>
      <c r="L140" s="185"/>
    </row>
    <row r="141" spans="1:12">
      <c r="A141" s="180"/>
      <c r="B141" s="181"/>
      <c r="C141" s="181"/>
      <c r="D141" s="181"/>
      <c r="E141" s="155"/>
      <c r="F141" s="186"/>
      <c r="G141" s="182"/>
      <c r="H141" s="181"/>
      <c r="I141" s="184"/>
      <c r="J141" s="187"/>
      <c r="K141" s="177">
        <f t="shared" si="2"/>
        <v>0</v>
      </c>
      <c r="L141" s="185"/>
    </row>
    <row r="142" spans="1:12">
      <c r="A142" s="180"/>
      <c r="B142" s="181"/>
      <c r="C142" s="181"/>
      <c r="D142" s="181"/>
      <c r="E142" s="155"/>
      <c r="F142" s="186"/>
      <c r="G142" s="182"/>
      <c r="H142" s="181"/>
      <c r="I142" s="184"/>
      <c r="J142" s="187"/>
      <c r="K142" s="177">
        <f t="shared" si="2"/>
        <v>0</v>
      </c>
      <c r="L142" s="185"/>
    </row>
    <row r="143" spans="1:12">
      <c r="A143" s="180"/>
      <c r="B143" s="181"/>
      <c r="C143" s="181"/>
      <c r="D143" s="181"/>
      <c r="E143" s="155"/>
      <c r="F143" s="186"/>
      <c r="G143" s="182"/>
      <c r="H143" s="181"/>
      <c r="I143" s="184"/>
      <c r="J143" s="187"/>
      <c r="K143" s="177">
        <f t="shared" si="2"/>
        <v>0</v>
      </c>
      <c r="L143" s="185"/>
    </row>
    <row r="144" spans="1:12">
      <c r="A144" s="180"/>
      <c r="B144" s="181"/>
      <c r="C144" s="181"/>
      <c r="D144" s="181"/>
      <c r="E144" s="155"/>
      <c r="F144" s="186"/>
      <c r="G144" s="182"/>
      <c r="H144" s="181"/>
      <c r="I144" s="184"/>
      <c r="J144" s="187"/>
      <c r="K144" s="177">
        <f t="shared" si="2"/>
        <v>0</v>
      </c>
      <c r="L144" s="185"/>
    </row>
    <row r="145" spans="1:12">
      <c r="A145" s="180"/>
      <c r="B145" s="181"/>
      <c r="C145" s="181"/>
      <c r="D145" s="181"/>
      <c r="E145" s="155"/>
      <c r="F145" s="186"/>
      <c r="G145" s="182"/>
      <c r="H145" s="181"/>
      <c r="I145" s="184"/>
      <c r="J145" s="187"/>
      <c r="K145" s="177">
        <f t="shared" si="2"/>
        <v>0</v>
      </c>
      <c r="L145" s="185"/>
    </row>
    <row r="146" spans="1:12">
      <c r="A146" s="180"/>
      <c r="B146" s="181"/>
      <c r="C146" s="181"/>
      <c r="D146" s="181"/>
      <c r="E146" s="155"/>
      <c r="F146" s="186"/>
      <c r="G146" s="182"/>
      <c r="H146" s="181"/>
      <c r="I146" s="184"/>
      <c r="J146" s="187"/>
      <c r="K146" s="177">
        <f t="shared" si="2"/>
        <v>0</v>
      </c>
      <c r="L146" s="185"/>
    </row>
    <row r="147" spans="1:12">
      <c r="A147" s="180"/>
      <c r="B147" s="181"/>
      <c r="C147" s="181"/>
      <c r="D147" s="181"/>
      <c r="E147" s="155"/>
      <c r="F147" s="186"/>
      <c r="G147" s="182"/>
      <c r="H147" s="181"/>
      <c r="I147" s="184"/>
      <c r="J147" s="187"/>
      <c r="K147" s="177">
        <f t="shared" si="2"/>
        <v>0</v>
      </c>
      <c r="L147" s="185"/>
    </row>
    <row r="148" spans="1:12">
      <c r="A148" s="180"/>
      <c r="B148" s="181"/>
      <c r="C148" s="181"/>
      <c r="D148" s="181"/>
      <c r="E148" s="155"/>
      <c r="F148" s="186"/>
      <c r="G148" s="182"/>
      <c r="H148" s="181"/>
      <c r="I148" s="184"/>
      <c r="J148" s="187"/>
      <c r="K148" s="177">
        <f t="shared" si="2"/>
        <v>0</v>
      </c>
      <c r="L148" s="185"/>
    </row>
    <row r="149" spans="1:12">
      <c r="A149" s="180"/>
      <c r="B149" s="181"/>
      <c r="C149" s="181"/>
      <c r="D149" s="181"/>
      <c r="E149" s="155"/>
      <c r="F149" s="186"/>
      <c r="G149" s="182"/>
      <c r="H149" s="181"/>
      <c r="I149" s="184"/>
      <c r="J149" s="187"/>
      <c r="K149" s="177">
        <f t="shared" si="2"/>
        <v>0</v>
      </c>
      <c r="L149" s="185"/>
    </row>
    <row r="150" spans="1:12">
      <c r="A150" s="180"/>
      <c r="B150" s="181"/>
      <c r="C150" s="181"/>
      <c r="D150" s="181"/>
      <c r="E150" s="155"/>
      <c r="F150" s="186"/>
      <c r="G150" s="182"/>
      <c r="H150" s="181"/>
      <c r="I150" s="184"/>
      <c r="J150" s="187"/>
      <c r="K150" s="177">
        <f t="shared" si="2"/>
        <v>0</v>
      </c>
      <c r="L150" s="185"/>
    </row>
    <row r="151" spans="1:12">
      <c r="A151" s="180"/>
      <c r="B151" s="181"/>
      <c r="C151" s="181"/>
      <c r="D151" s="181"/>
      <c r="E151" s="155"/>
      <c r="F151" s="186"/>
      <c r="G151" s="182"/>
      <c r="H151" s="181"/>
      <c r="I151" s="184"/>
      <c r="J151" s="187"/>
      <c r="K151" s="177">
        <f t="shared" si="2"/>
        <v>0</v>
      </c>
      <c r="L151" s="185"/>
    </row>
    <row r="152" spans="1:12">
      <c r="A152" s="180"/>
      <c r="B152" s="181"/>
      <c r="C152" s="181"/>
      <c r="D152" s="181"/>
      <c r="E152" s="155"/>
      <c r="F152" s="186"/>
      <c r="G152" s="182"/>
      <c r="H152" s="181"/>
      <c r="I152" s="184"/>
      <c r="J152" s="187"/>
      <c r="K152" s="177">
        <f t="shared" si="2"/>
        <v>0</v>
      </c>
      <c r="L152" s="185"/>
    </row>
    <row r="153" spans="1:12">
      <c r="A153" s="180"/>
      <c r="B153" s="181"/>
      <c r="C153" s="181"/>
      <c r="D153" s="181"/>
      <c r="E153" s="155"/>
      <c r="F153" s="186"/>
      <c r="G153" s="182"/>
      <c r="H153" s="181"/>
      <c r="I153" s="184"/>
      <c r="J153" s="187"/>
      <c r="K153" s="177">
        <f t="shared" si="2"/>
        <v>0</v>
      </c>
      <c r="L153" s="185"/>
    </row>
    <row r="154" spans="1:12">
      <c r="A154" s="180"/>
      <c r="B154" s="181"/>
      <c r="C154" s="181"/>
      <c r="D154" s="181"/>
      <c r="E154" s="155"/>
      <c r="F154" s="186"/>
      <c r="G154" s="182"/>
      <c r="H154" s="181"/>
      <c r="I154" s="184"/>
      <c r="J154" s="187"/>
      <c r="K154" s="177">
        <f t="shared" si="2"/>
        <v>0</v>
      </c>
      <c r="L154" s="185"/>
    </row>
    <row r="155" spans="1:12">
      <c r="A155" s="180"/>
      <c r="B155" s="181"/>
      <c r="C155" s="181"/>
      <c r="D155" s="181"/>
      <c r="E155" s="155"/>
      <c r="F155" s="186"/>
      <c r="G155" s="182"/>
      <c r="H155" s="181"/>
      <c r="I155" s="184"/>
      <c r="J155" s="187"/>
      <c r="K155" s="177">
        <f t="shared" si="2"/>
        <v>0</v>
      </c>
      <c r="L155" s="185"/>
    </row>
    <row r="156" spans="1:12">
      <c r="A156" s="180"/>
      <c r="B156" s="181"/>
      <c r="C156" s="181"/>
      <c r="D156" s="181"/>
      <c r="E156" s="155"/>
      <c r="F156" s="186"/>
      <c r="G156" s="182"/>
      <c r="H156" s="181"/>
      <c r="I156" s="184"/>
      <c r="J156" s="187"/>
      <c r="K156" s="177">
        <f t="shared" si="2"/>
        <v>0</v>
      </c>
      <c r="L156" s="185"/>
    </row>
    <row r="157" spans="1:12">
      <c r="A157" s="180"/>
      <c r="B157" s="181"/>
      <c r="C157" s="181"/>
      <c r="D157" s="181"/>
      <c r="E157" s="155"/>
      <c r="F157" s="186"/>
      <c r="G157" s="182"/>
      <c r="H157" s="181"/>
      <c r="I157" s="184"/>
      <c r="J157" s="187"/>
      <c r="K157" s="177">
        <f t="shared" si="2"/>
        <v>0</v>
      </c>
      <c r="L157" s="185"/>
    </row>
    <row r="158" spans="1:12">
      <c r="A158" s="180"/>
      <c r="B158" s="181"/>
      <c r="C158" s="181"/>
      <c r="D158" s="181"/>
      <c r="E158" s="155"/>
      <c r="F158" s="186"/>
      <c r="G158" s="182"/>
      <c r="H158" s="181"/>
      <c r="I158" s="184"/>
      <c r="J158" s="187"/>
      <c r="K158" s="177">
        <f t="shared" si="2"/>
        <v>0</v>
      </c>
      <c r="L158" s="185"/>
    </row>
    <row r="159" spans="1:12">
      <c r="A159" s="180"/>
      <c r="B159" s="181"/>
      <c r="C159" s="181"/>
      <c r="D159" s="181"/>
      <c r="E159" s="155"/>
      <c r="F159" s="186"/>
      <c r="G159" s="182"/>
      <c r="H159" s="181"/>
      <c r="I159" s="184"/>
      <c r="J159" s="187"/>
      <c r="K159" s="177">
        <f t="shared" si="2"/>
        <v>0</v>
      </c>
      <c r="L159" s="185"/>
    </row>
    <row r="160" spans="1:12">
      <c r="A160" s="180"/>
      <c r="B160" s="181"/>
      <c r="C160" s="181"/>
      <c r="D160" s="181"/>
      <c r="E160" s="155"/>
      <c r="F160" s="186"/>
      <c r="G160" s="182"/>
      <c r="H160" s="181"/>
      <c r="I160" s="184"/>
      <c r="J160" s="187"/>
      <c r="K160" s="177">
        <f t="shared" si="2"/>
        <v>0</v>
      </c>
      <c r="L160" s="185"/>
    </row>
    <row r="161" spans="1:12">
      <c r="A161" s="180"/>
      <c r="B161" s="181"/>
      <c r="C161" s="181"/>
      <c r="D161" s="181"/>
      <c r="E161" s="155"/>
      <c r="F161" s="186"/>
      <c r="G161" s="182"/>
      <c r="H161" s="181"/>
      <c r="I161" s="184"/>
      <c r="J161" s="187"/>
      <c r="K161" s="177">
        <f t="shared" si="2"/>
        <v>0</v>
      </c>
      <c r="L161" s="185"/>
    </row>
    <row r="162" spans="1:12">
      <c r="A162" s="180"/>
      <c r="B162" s="181"/>
      <c r="C162" s="181"/>
      <c r="D162" s="181"/>
      <c r="E162" s="155"/>
      <c r="F162" s="186"/>
      <c r="G162" s="182"/>
      <c r="H162" s="181"/>
      <c r="I162" s="184"/>
      <c r="J162" s="187"/>
      <c r="K162" s="177">
        <f t="shared" si="2"/>
        <v>0</v>
      </c>
      <c r="L162" s="185"/>
    </row>
    <row r="163" spans="1:12">
      <c r="A163" s="180"/>
      <c r="B163" s="181"/>
      <c r="C163" s="181"/>
      <c r="D163" s="181"/>
      <c r="E163" s="155"/>
      <c r="F163" s="186"/>
      <c r="G163" s="182"/>
      <c r="H163" s="181"/>
      <c r="I163" s="184"/>
      <c r="J163" s="187"/>
      <c r="K163" s="177">
        <f t="shared" si="2"/>
        <v>0</v>
      </c>
      <c r="L163" s="185"/>
    </row>
    <row r="164" spans="1:12">
      <c r="A164" s="180"/>
      <c r="B164" s="181"/>
      <c r="C164" s="181"/>
      <c r="D164" s="181"/>
      <c r="E164" s="155"/>
      <c r="F164" s="186"/>
      <c r="G164" s="182"/>
      <c r="H164" s="181"/>
      <c r="I164" s="184"/>
      <c r="J164" s="187"/>
      <c r="K164" s="177">
        <f t="shared" si="2"/>
        <v>0</v>
      </c>
      <c r="L164" s="185"/>
    </row>
    <row r="165" spans="1:12">
      <c r="A165" s="180"/>
      <c r="B165" s="181"/>
      <c r="C165" s="181"/>
      <c r="D165" s="181"/>
      <c r="E165" s="155"/>
      <c r="F165" s="186"/>
      <c r="G165" s="182"/>
      <c r="H165" s="181"/>
      <c r="I165" s="184"/>
      <c r="J165" s="187"/>
      <c r="K165" s="177">
        <f t="shared" si="2"/>
        <v>0</v>
      </c>
      <c r="L165" s="185"/>
    </row>
    <row r="166" spans="1:12">
      <c r="A166" s="180"/>
      <c r="B166" s="181"/>
      <c r="C166" s="181"/>
      <c r="D166" s="181"/>
      <c r="E166" s="155"/>
      <c r="F166" s="186"/>
      <c r="G166" s="182"/>
      <c r="H166" s="181"/>
      <c r="I166" s="184"/>
      <c r="J166" s="187"/>
      <c r="K166" s="177">
        <f t="shared" si="2"/>
        <v>0</v>
      </c>
      <c r="L166" s="185"/>
    </row>
    <row r="167" spans="1:12">
      <c r="A167" s="180"/>
      <c r="B167" s="181"/>
      <c r="C167" s="181"/>
      <c r="D167" s="181"/>
      <c r="E167" s="155"/>
      <c r="F167" s="186"/>
      <c r="G167" s="182"/>
      <c r="H167" s="181"/>
      <c r="I167" s="184"/>
      <c r="J167" s="187"/>
      <c r="K167" s="177">
        <f t="shared" si="2"/>
        <v>0</v>
      </c>
      <c r="L167" s="185"/>
    </row>
    <row r="168" spans="1:12">
      <c r="A168" s="180"/>
      <c r="B168" s="181"/>
      <c r="C168" s="181"/>
      <c r="D168" s="181"/>
      <c r="E168" s="155"/>
      <c r="F168" s="186"/>
      <c r="G168" s="182"/>
      <c r="H168" s="181"/>
      <c r="I168" s="184"/>
      <c r="J168" s="187"/>
      <c r="K168" s="177">
        <f t="shared" si="2"/>
        <v>0</v>
      </c>
      <c r="L168" s="185"/>
    </row>
    <row r="169" spans="1:12">
      <c r="A169" s="180"/>
      <c r="B169" s="181"/>
      <c r="C169" s="181"/>
      <c r="D169" s="181"/>
      <c r="E169" s="155"/>
      <c r="F169" s="186"/>
      <c r="G169" s="182"/>
      <c r="H169" s="181"/>
      <c r="I169" s="184"/>
      <c r="J169" s="187"/>
      <c r="K169" s="177">
        <f t="shared" si="2"/>
        <v>0</v>
      </c>
      <c r="L169" s="185"/>
    </row>
    <row r="170" spans="1:12">
      <c r="A170" s="180"/>
      <c r="B170" s="181"/>
      <c r="C170" s="181"/>
      <c r="D170" s="181"/>
      <c r="E170" s="155"/>
      <c r="F170" s="186"/>
      <c r="G170" s="182"/>
      <c r="H170" s="181"/>
      <c r="I170" s="184"/>
      <c r="J170" s="187"/>
      <c r="K170" s="177">
        <f t="shared" si="2"/>
        <v>0</v>
      </c>
      <c r="L170" s="185"/>
    </row>
    <row r="171" spans="1:12">
      <c r="A171" s="180"/>
      <c r="B171" s="181"/>
      <c r="C171" s="181"/>
      <c r="D171" s="181"/>
      <c r="E171" s="155"/>
      <c r="F171" s="186"/>
      <c r="G171" s="182"/>
      <c r="H171" s="181"/>
      <c r="I171" s="184"/>
      <c r="J171" s="187"/>
      <c r="K171" s="177">
        <f t="shared" si="2"/>
        <v>0</v>
      </c>
      <c r="L171" s="185"/>
    </row>
    <row r="172" spans="1:12">
      <c r="A172" s="180"/>
      <c r="B172" s="181"/>
      <c r="C172" s="181"/>
      <c r="D172" s="181"/>
      <c r="E172" s="155"/>
      <c r="F172" s="186"/>
      <c r="G172" s="182"/>
      <c r="H172" s="181"/>
      <c r="I172" s="184"/>
      <c r="J172" s="187"/>
      <c r="K172" s="177">
        <f t="shared" si="2"/>
        <v>0</v>
      </c>
      <c r="L172" s="185"/>
    </row>
    <row r="173" spans="1:12">
      <c r="A173" s="180"/>
      <c r="B173" s="181"/>
      <c r="C173" s="181"/>
      <c r="D173" s="181"/>
      <c r="E173" s="155"/>
      <c r="F173" s="186"/>
      <c r="G173" s="182"/>
      <c r="H173" s="181"/>
      <c r="I173" s="184"/>
      <c r="J173" s="187"/>
      <c r="K173" s="177">
        <f t="shared" si="2"/>
        <v>0</v>
      </c>
      <c r="L173" s="185"/>
    </row>
    <row r="174" spans="1:12">
      <c r="A174" s="180"/>
      <c r="B174" s="181"/>
      <c r="C174" s="181"/>
      <c r="D174" s="181"/>
      <c r="E174" s="155"/>
      <c r="F174" s="186"/>
      <c r="G174" s="182"/>
      <c r="H174" s="181"/>
      <c r="I174" s="184"/>
      <c r="J174" s="187"/>
      <c r="K174" s="177">
        <f t="shared" si="2"/>
        <v>0</v>
      </c>
      <c r="L174" s="185"/>
    </row>
    <row r="175" spans="1:12">
      <c r="A175" s="180"/>
      <c r="B175" s="181"/>
      <c r="C175" s="181"/>
      <c r="D175" s="181"/>
      <c r="E175" s="155"/>
      <c r="F175" s="186"/>
      <c r="G175" s="182"/>
      <c r="H175" s="181"/>
      <c r="I175" s="184"/>
      <c r="J175" s="187"/>
      <c r="K175" s="177">
        <f t="shared" si="2"/>
        <v>0</v>
      </c>
      <c r="L175" s="185"/>
    </row>
    <row r="176" spans="1:12">
      <c r="A176" s="180"/>
      <c r="B176" s="181"/>
      <c r="C176" s="181"/>
      <c r="D176" s="181"/>
      <c r="E176" s="155"/>
      <c r="F176" s="186"/>
      <c r="G176" s="182"/>
      <c r="H176" s="181"/>
      <c r="I176" s="184"/>
      <c r="J176" s="187"/>
      <c r="K176" s="177">
        <f t="shared" si="2"/>
        <v>0</v>
      </c>
      <c r="L176" s="185"/>
    </row>
    <row r="177" spans="1:12">
      <c r="A177" s="180"/>
      <c r="B177" s="181"/>
      <c r="C177" s="181"/>
      <c r="D177" s="181"/>
      <c r="E177" s="155"/>
      <c r="F177" s="186"/>
      <c r="G177" s="182"/>
      <c r="H177" s="181"/>
      <c r="I177" s="184"/>
      <c r="J177" s="187"/>
      <c r="K177" s="177">
        <f t="shared" si="2"/>
        <v>0</v>
      </c>
      <c r="L177" s="185"/>
    </row>
    <row r="178" spans="1:12">
      <c r="A178" s="180"/>
      <c r="B178" s="181"/>
      <c r="C178" s="181"/>
      <c r="D178" s="181"/>
      <c r="E178" s="155"/>
      <c r="F178" s="186"/>
      <c r="G178" s="182"/>
      <c r="H178" s="181"/>
      <c r="I178" s="184"/>
      <c r="J178" s="187"/>
      <c r="K178" s="177">
        <f t="shared" si="2"/>
        <v>0</v>
      </c>
      <c r="L178" s="185"/>
    </row>
    <row r="179" spans="1:12">
      <c r="A179" s="180"/>
      <c r="B179" s="181"/>
      <c r="C179" s="181"/>
      <c r="D179" s="181"/>
      <c r="E179" s="155"/>
      <c r="F179" s="186"/>
      <c r="G179" s="182"/>
      <c r="H179" s="181"/>
      <c r="I179" s="184"/>
      <c r="J179" s="187"/>
      <c r="K179" s="177">
        <f t="shared" si="2"/>
        <v>0</v>
      </c>
      <c r="L179" s="185"/>
    </row>
    <row r="180" spans="1:12">
      <c r="A180" s="180"/>
      <c r="B180" s="181"/>
      <c r="C180" s="181"/>
      <c r="D180" s="181"/>
      <c r="E180" s="155"/>
      <c r="F180" s="186"/>
      <c r="G180" s="182"/>
      <c r="H180" s="181"/>
      <c r="I180" s="184"/>
      <c r="J180" s="187"/>
      <c r="K180" s="177">
        <f t="shared" si="2"/>
        <v>0</v>
      </c>
      <c r="L180" s="185"/>
    </row>
    <row r="181" spans="1:12">
      <c r="A181" s="180"/>
      <c r="B181" s="181"/>
      <c r="C181" s="181"/>
      <c r="D181" s="181"/>
      <c r="E181" s="155"/>
      <c r="F181" s="186"/>
      <c r="G181" s="182"/>
      <c r="H181" s="181"/>
      <c r="I181" s="184"/>
      <c r="J181" s="187"/>
      <c r="K181" s="177">
        <f t="shared" si="2"/>
        <v>0</v>
      </c>
      <c r="L181" s="185"/>
    </row>
    <row r="182" spans="1:12">
      <c r="A182" s="180"/>
      <c r="B182" s="181"/>
      <c r="C182" s="181"/>
      <c r="D182" s="181"/>
      <c r="E182" s="155"/>
      <c r="F182" s="186"/>
      <c r="G182" s="182"/>
      <c r="H182" s="181"/>
      <c r="I182" s="184"/>
      <c r="J182" s="187"/>
      <c r="K182" s="177">
        <f t="shared" si="2"/>
        <v>0</v>
      </c>
      <c r="L182" s="185"/>
    </row>
    <row r="183" spans="1:12">
      <c r="A183" s="180"/>
      <c r="B183" s="181"/>
      <c r="C183" s="181"/>
      <c r="D183" s="181"/>
      <c r="E183" s="155"/>
      <c r="F183" s="186"/>
      <c r="G183" s="182"/>
      <c r="H183" s="181"/>
      <c r="I183" s="184"/>
      <c r="J183" s="187"/>
      <c r="K183" s="177">
        <f t="shared" si="2"/>
        <v>0</v>
      </c>
      <c r="L183" s="185"/>
    </row>
    <row r="184" spans="1:12">
      <c r="A184" s="180"/>
      <c r="B184" s="181"/>
      <c r="C184" s="181"/>
      <c r="D184" s="181"/>
      <c r="E184" s="155"/>
      <c r="F184" s="186"/>
      <c r="G184" s="182"/>
      <c r="H184" s="181"/>
      <c r="I184" s="184"/>
      <c r="J184" s="187"/>
      <c r="K184" s="177">
        <f t="shared" si="2"/>
        <v>0</v>
      </c>
      <c r="L184" s="185"/>
    </row>
    <row r="185" spans="1:12">
      <c r="A185" s="180"/>
      <c r="B185" s="181"/>
      <c r="C185" s="181"/>
      <c r="D185" s="181"/>
      <c r="E185" s="155"/>
      <c r="F185" s="186"/>
      <c r="G185" s="182"/>
      <c r="H185" s="181"/>
      <c r="I185" s="184"/>
      <c r="J185" s="187"/>
      <c r="K185" s="177">
        <f t="shared" si="2"/>
        <v>0</v>
      </c>
      <c r="L185" s="185"/>
    </row>
    <row r="186" spans="1:12">
      <c r="A186" s="180"/>
      <c r="B186" s="181"/>
      <c r="C186" s="181"/>
      <c r="D186" s="181"/>
      <c r="E186" s="155"/>
      <c r="F186" s="186"/>
      <c r="G186" s="182"/>
      <c r="H186" s="181"/>
      <c r="I186" s="184"/>
      <c r="J186" s="187"/>
      <c r="K186" s="177">
        <f t="shared" si="2"/>
        <v>0</v>
      </c>
      <c r="L186" s="185"/>
    </row>
    <row r="187" spans="1:12">
      <c r="A187" s="180"/>
      <c r="B187" s="181"/>
      <c r="C187" s="181"/>
      <c r="D187" s="181"/>
      <c r="E187" s="155"/>
      <c r="F187" s="186"/>
      <c r="G187" s="182"/>
      <c r="H187" s="181"/>
      <c r="I187" s="184"/>
      <c r="J187" s="187"/>
      <c r="K187" s="177">
        <f t="shared" si="2"/>
        <v>0</v>
      </c>
      <c r="L187" s="185"/>
    </row>
    <row r="188" spans="1:12">
      <c r="A188" s="180"/>
      <c r="B188" s="181"/>
      <c r="C188" s="181"/>
      <c r="D188" s="181"/>
      <c r="E188" s="155"/>
      <c r="F188" s="186"/>
      <c r="G188" s="182"/>
      <c r="H188" s="181"/>
      <c r="I188" s="184"/>
      <c r="J188" s="187"/>
      <c r="K188" s="177">
        <f t="shared" si="2"/>
        <v>0</v>
      </c>
      <c r="L188" s="185"/>
    </row>
    <row r="189" spans="1:12">
      <c r="A189" s="180"/>
      <c r="B189" s="181"/>
      <c r="C189" s="181"/>
      <c r="D189" s="181"/>
      <c r="E189" s="155"/>
      <c r="F189" s="186"/>
      <c r="G189" s="182"/>
      <c r="H189" s="181"/>
      <c r="I189" s="184"/>
      <c r="J189" s="187"/>
      <c r="K189" s="177">
        <f t="shared" si="2"/>
        <v>0</v>
      </c>
      <c r="L189" s="185"/>
    </row>
    <row r="190" spans="1:12">
      <c r="A190" s="180"/>
      <c r="B190" s="181"/>
      <c r="C190" s="181"/>
      <c r="D190" s="181"/>
      <c r="E190" s="155"/>
      <c r="F190" s="186"/>
      <c r="G190" s="182"/>
      <c r="H190" s="181"/>
      <c r="I190" s="184"/>
      <c r="J190" s="187"/>
      <c r="K190" s="177">
        <f t="shared" si="2"/>
        <v>0</v>
      </c>
      <c r="L190" s="185"/>
    </row>
    <row r="191" spans="1:12">
      <c r="A191" s="180"/>
      <c r="B191" s="181"/>
      <c r="C191" s="181"/>
      <c r="D191" s="181"/>
      <c r="E191" s="155"/>
      <c r="F191" s="186"/>
      <c r="G191" s="182"/>
      <c r="H191" s="181"/>
      <c r="I191" s="184"/>
      <c r="J191" s="187"/>
      <c r="K191" s="177">
        <f t="shared" si="2"/>
        <v>0</v>
      </c>
      <c r="L191" s="185"/>
    </row>
    <row r="192" spans="1:12">
      <c r="A192" s="180"/>
      <c r="B192" s="181"/>
      <c r="C192" s="181"/>
      <c r="D192" s="181"/>
      <c r="E192" s="155"/>
      <c r="F192" s="186"/>
      <c r="G192" s="182"/>
      <c r="H192" s="181"/>
      <c r="I192" s="184"/>
      <c r="J192" s="187"/>
      <c r="K192" s="177">
        <f t="shared" si="2"/>
        <v>0</v>
      </c>
      <c r="L192" s="185"/>
    </row>
    <row r="193" spans="1:12">
      <c r="A193" s="180"/>
      <c r="B193" s="181"/>
      <c r="C193" s="181"/>
      <c r="D193" s="181"/>
      <c r="E193" s="155"/>
      <c r="F193" s="186"/>
      <c r="G193" s="182"/>
      <c r="H193" s="181"/>
      <c r="I193" s="184"/>
      <c r="J193" s="187"/>
      <c r="K193" s="177">
        <f t="shared" si="2"/>
        <v>0</v>
      </c>
      <c r="L193" s="185"/>
    </row>
    <row r="194" spans="1:12">
      <c r="A194" s="180"/>
      <c r="B194" s="181"/>
      <c r="C194" s="181"/>
      <c r="D194" s="181"/>
      <c r="E194" s="155"/>
      <c r="F194" s="186"/>
      <c r="G194" s="182"/>
      <c r="H194" s="181"/>
      <c r="I194" s="184"/>
      <c r="J194" s="187"/>
      <c r="K194" s="177">
        <f t="shared" si="2"/>
        <v>0</v>
      </c>
      <c r="L194" s="185"/>
    </row>
    <row r="195" spans="1:12">
      <c r="A195" s="180"/>
      <c r="B195" s="181"/>
      <c r="C195" s="181"/>
      <c r="D195" s="181"/>
      <c r="E195" s="155"/>
      <c r="F195" s="186"/>
      <c r="G195" s="182"/>
      <c r="H195" s="181"/>
      <c r="I195" s="184"/>
      <c r="J195" s="187"/>
      <c r="K195" s="177">
        <f t="shared" si="2"/>
        <v>0</v>
      </c>
      <c r="L195" s="185"/>
    </row>
    <row r="196" spans="1:12">
      <c r="A196" s="180"/>
      <c r="B196" s="181"/>
      <c r="C196" s="181"/>
      <c r="D196" s="181"/>
      <c r="E196" s="155"/>
      <c r="F196" s="186"/>
      <c r="G196" s="182"/>
      <c r="H196" s="181"/>
      <c r="I196" s="184"/>
      <c r="J196" s="187"/>
      <c r="K196" s="177">
        <f t="shared" si="2"/>
        <v>0</v>
      </c>
      <c r="L196" s="185"/>
    </row>
    <row r="197" spans="1:12">
      <c r="A197" s="180"/>
      <c r="B197" s="181"/>
      <c r="C197" s="181"/>
      <c r="D197" s="181"/>
      <c r="E197" s="155"/>
      <c r="F197" s="186"/>
      <c r="G197" s="182"/>
      <c r="H197" s="181"/>
      <c r="I197" s="184"/>
      <c r="J197" s="187"/>
      <c r="K197" s="177">
        <f t="shared" si="2"/>
        <v>0</v>
      </c>
      <c r="L197" s="185"/>
    </row>
    <row r="198" spans="1:12">
      <c r="A198" s="180"/>
      <c r="B198" s="181"/>
      <c r="C198" s="181"/>
      <c r="D198" s="181"/>
      <c r="E198" s="155"/>
      <c r="F198" s="186"/>
      <c r="G198" s="182"/>
      <c r="H198" s="181"/>
      <c r="I198" s="184"/>
      <c r="J198" s="187"/>
      <c r="K198" s="177">
        <f t="shared" ref="K198:K210" si="3">+H198*I198*J198</f>
        <v>0</v>
      </c>
      <c r="L198" s="185"/>
    </row>
    <row r="199" spans="1:12">
      <c r="A199" s="180"/>
      <c r="B199" s="181"/>
      <c r="C199" s="181"/>
      <c r="D199" s="181"/>
      <c r="E199" s="155"/>
      <c r="F199" s="186"/>
      <c r="G199" s="182"/>
      <c r="H199" s="181"/>
      <c r="I199" s="184"/>
      <c r="J199" s="187"/>
      <c r="K199" s="177">
        <f t="shared" si="3"/>
        <v>0</v>
      </c>
      <c r="L199" s="185"/>
    </row>
    <row r="200" spans="1:12">
      <c r="A200" s="180"/>
      <c r="B200" s="181"/>
      <c r="C200" s="181"/>
      <c r="D200" s="181"/>
      <c r="E200" s="155"/>
      <c r="F200" s="186"/>
      <c r="G200" s="182"/>
      <c r="H200" s="181"/>
      <c r="I200" s="184"/>
      <c r="J200" s="187"/>
      <c r="K200" s="177">
        <f t="shared" si="3"/>
        <v>0</v>
      </c>
      <c r="L200" s="185"/>
    </row>
    <row r="201" spans="1:12">
      <c r="A201" s="180"/>
      <c r="B201" s="181"/>
      <c r="C201" s="181"/>
      <c r="D201" s="181"/>
      <c r="E201" s="155"/>
      <c r="F201" s="186"/>
      <c r="G201" s="182"/>
      <c r="H201" s="181"/>
      <c r="I201" s="184"/>
      <c r="J201" s="187"/>
      <c r="K201" s="177">
        <f t="shared" si="3"/>
        <v>0</v>
      </c>
      <c r="L201" s="185"/>
    </row>
    <row r="202" spans="1:12">
      <c r="A202" s="180"/>
      <c r="B202" s="181"/>
      <c r="C202" s="181"/>
      <c r="D202" s="181"/>
      <c r="E202" s="155"/>
      <c r="F202" s="186"/>
      <c r="G202" s="182"/>
      <c r="H202" s="181"/>
      <c r="I202" s="184"/>
      <c r="J202" s="187"/>
      <c r="K202" s="177">
        <f t="shared" si="3"/>
        <v>0</v>
      </c>
      <c r="L202" s="185"/>
    </row>
    <row r="203" spans="1:12">
      <c r="A203" s="180"/>
      <c r="B203" s="181"/>
      <c r="C203" s="181"/>
      <c r="D203" s="181"/>
      <c r="E203" s="155"/>
      <c r="F203" s="186"/>
      <c r="G203" s="182"/>
      <c r="H203" s="181"/>
      <c r="I203" s="184"/>
      <c r="J203" s="187"/>
      <c r="K203" s="177">
        <f t="shared" si="3"/>
        <v>0</v>
      </c>
      <c r="L203" s="185"/>
    </row>
    <row r="204" spans="1:12">
      <c r="A204" s="180"/>
      <c r="B204" s="181"/>
      <c r="C204" s="181"/>
      <c r="D204" s="181"/>
      <c r="E204" s="155"/>
      <c r="F204" s="186"/>
      <c r="G204" s="182"/>
      <c r="H204" s="181"/>
      <c r="I204" s="184"/>
      <c r="J204" s="187"/>
      <c r="K204" s="177">
        <f t="shared" si="3"/>
        <v>0</v>
      </c>
      <c r="L204" s="185"/>
    </row>
    <row r="205" spans="1:12">
      <c r="A205" s="180"/>
      <c r="B205" s="181"/>
      <c r="C205" s="181"/>
      <c r="D205" s="181"/>
      <c r="E205" s="155"/>
      <c r="F205" s="186"/>
      <c r="G205" s="182"/>
      <c r="H205" s="181"/>
      <c r="I205" s="184"/>
      <c r="J205" s="187"/>
      <c r="K205" s="177">
        <f t="shared" si="3"/>
        <v>0</v>
      </c>
      <c r="L205" s="185"/>
    </row>
    <row r="206" spans="1:12">
      <c r="A206" s="180"/>
      <c r="B206" s="181"/>
      <c r="C206" s="181"/>
      <c r="D206" s="181"/>
      <c r="E206" s="155"/>
      <c r="F206" s="186"/>
      <c r="G206" s="182"/>
      <c r="H206" s="181"/>
      <c r="I206" s="184"/>
      <c r="J206" s="187"/>
      <c r="K206" s="177">
        <f t="shared" si="3"/>
        <v>0</v>
      </c>
      <c r="L206" s="185"/>
    </row>
    <row r="207" spans="1:12">
      <c r="A207" s="180"/>
      <c r="B207" s="181"/>
      <c r="C207" s="181"/>
      <c r="D207" s="181"/>
      <c r="E207" s="155"/>
      <c r="F207" s="186"/>
      <c r="G207" s="182"/>
      <c r="H207" s="181"/>
      <c r="I207" s="184"/>
      <c r="J207" s="187"/>
      <c r="K207" s="177">
        <f t="shared" si="3"/>
        <v>0</v>
      </c>
      <c r="L207" s="185"/>
    </row>
    <row r="208" spans="1:12">
      <c r="A208" s="180"/>
      <c r="B208" s="181"/>
      <c r="C208" s="181"/>
      <c r="D208" s="181"/>
      <c r="E208" s="155"/>
      <c r="F208" s="186"/>
      <c r="G208" s="182"/>
      <c r="H208" s="181"/>
      <c r="I208" s="184"/>
      <c r="J208" s="187"/>
      <c r="K208" s="177">
        <f t="shared" si="3"/>
        <v>0</v>
      </c>
      <c r="L208" s="185"/>
    </row>
    <row r="209" spans="1:12">
      <c r="A209" s="180"/>
      <c r="B209" s="181"/>
      <c r="C209" s="181"/>
      <c r="D209" s="181"/>
      <c r="E209" s="155"/>
      <c r="F209" s="186"/>
      <c r="G209" s="182"/>
      <c r="H209" s="181"/>
      <c r="I209" s="184"/>
      <c r="J209" s="187"/>
      <c r="K209" s="177">
        <f t="shared" si="3"/>
        <v>0</v>
      </c>
      <c r="L209" s="185"/>
    </row>
    <row r="210" spans="1:12" ht="15.75" thickBot="1">
      <c r="A210" s="188"/>
      <c r="B210" s="189"/>
      <c r="C210" s="189"/>
      <c r="D210" s="189"/>
      <c r="E210" s="156"/>
      <c r="F210" s="190"/>
      <c r="G210" s="191"/>
      <c r="H210" s="189"/>
      <c r="I210" s="192"/>
      <c r="J210" s="193"/>
      <c r="K210" s="178">
        <f t="shared" si="3"/>
        <v>0</v>
      </c>
      <c r="L210" s="194"/>
    </row>
  </sheetData>
  <sheetProtection algorithmName="SHA-512" hashValue="oaU+WXnD3B80Y/dnr/wwJNi64F8vxRpfFk06BUjxbijGuD8cYCF610MpKPYmEEGZHJrs7hi7EcmOTAg3p3hsfg==" saltValue="Pr5kSrwHMG8OotDcvgdiWA==" spinCount="100000" sheet="1" objects="1" scenarios="1" selectLockedCells="1"/>
  <mergeCells count="1">
    <mergeCell ref="A1:L1"/>
  </mergeCells>
  <dataValidations count="2">
    <dataValidation type="list" allowBlank="1" showInputMessage="1" showErrorMessage="1" promptTitle="Ressources type" prompt="Make your choice" sqref="E4:E210" xr:uid="{00000000-0002-0000-0B00-000000000000}">
      <formula1>" Equipment,Infrastructures,Other assets"</formula1>
    </dataValidation>
    <dataValidation type="date" allowBlank="1" showInputMessage="1" showErrorMessage="1" sqref="G4:G210" xr:uid="{00000000-0002-0000-0B00-000001000000}">
      <formula1>1</formula1>
      <formula2>73415</formula2>
    </dataValidation>
  </dataValidations>
  <pageMargins left="0.25" right="0.25" top="0.75" bottom="0.75" header="0.3" footer="0.3"/>
  <pageSetup paperSize="9" scale="60" fitToHeight="0"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pageSetUpPr fitToPage="1"/>
  </sheetPr>
  <dimension ref="A1:K112"/>
  <sheetViews>
    <sheetView showGridLines="0" tabSelected="1" workbookViewId="0">
      <pane ySplit="3" topLeftCell="A4" activePane="bottomLeft" state="frozen"/>
      <selection pane="bottomLeft" activeCell="A4" sqref="A4"/>
    </sheetView>
  </sheetViews>
  <sheetFormatPr defaultColWidth="0" defaultRowHeight="15"/>
  <cols>
    <col min="1" max="1" width="3.5703125" style="169" customWidth="1"/>
    <col min="2" max="2" width="13.5703125" style="169" customWidth="1"/>
    <col min="3" max="3" width="13.42578125" style="169" customWidth="1"/>
    <col min="4" max="4" width="159" style="169" customWidth="1"/>
    <col min="5" max="5" width="2" customWidth="1"/>
    <col min="6" max="11" width="0" hidden="1" customWidth="1"/>
    <col min="12" max="16384" width="8.85546875" hidden="1"/>
  </cols>
  <sheetData>
    <row r="1" spans="1:11" s="64" customFormat="1" ht="21">
      <c r="A1" s="390" t="s">
        <v>941</v>
      </c>
      <c r="B1" s="390"/>
      <c r="C1" s="390"/>
      <c r="D1" s="390"/>
      <c r="E1" s="167"/>
      <c r="F1" s="167"/>
      <c r="G1" s="167"/>
      <c r="H1" s="167"/>
      <c r="I1" s="167"/>
      <c r="J1" s="167"/>
      <c r="K1" s="167"/>
    </row>
    <row r="3" spans="1:11">
      <c r="A3" s="168" t="s">
        <v>942</v>
      </c>
      <c r="B3" s="168" t="s">
        <v>943</v>
      </c>
      <c r="C3" s="168" t="s">
        <v>944</v>
      </c>
      <c r="D3" s="168" t="s">
        <v>945</v>
      </c>
    </row>
    <row r="4" spans="1:11">
      <c r="A4" s="170"/>
      <c r="B4" s="171"/>
      <c r="C4" s="171"/>
      <c r="D4" s="171"/>
    </row>
    <row r="5" spans="1:11">
      <c r="A5" s="170"/>
      <c r="B5" s="171"/>
      <c r="C5" s="171"/>
      <c r="D5" s="171"/>
    </row>
    <row r="6" spans="1:11">
      <c r="A6" s="170"/>
      <c r="B6" s="171"/>
      <c r="C6" s="171"/>
      <c r="D6" s="171"/>
    </row>
    <row r="7" spans="1:11">
      <c r="A7" s="170"/>
      <c r="B7" s="171"/>
      <c r="C7" s="171"/>
      <c r="D7" s="171"/>
    </row>
    <row r="8" spans="1:11">
      <c r="A8" s="170"/>
      <c r="B8" s="171"/>
      <c r="C8" s="171"/>
      <c r="D8" s="171"/>
    </row>
    <row r="9" spans="1:11">
      <c r="A9" s="170"/>
      <c r="B9" s="171"/>
      <c r="C9" s="171"/>
      <c r="D9" s="171"/>
    </row>
    <row r="10" spans="1:11">
      <c r="A10" s="170"/>
      <c r="B10" s="171"/>
      <c r="C10" s="171"/>
      <c r="D10" s="171"/>
    </row>
    <row r="11" spans="1:11">
      <c r="A11" s="170"/>
      <c r="B11" s="171"/>
      <c r="C11" s="171"/>
      <c r="D11" s="171"/>
    </row>
    <row r="12" spans="1:11">
      <c r="A12" s="170"/>
      <c r="B12" s="171"/>
      <c r="C12" s="171"/>
      <c r="D12" s="171"/>
    </row>
    <row r="13" spans="1:11">
      <c r="A13" s="170"/>
      <c r="B13" s="171"/>
      <c r="C13" s="171"/>
      <c r="D13" s="171"/>
    </row>
    <row r="14" spans="1:11">
      <c r="A14" s="170"/>
      <c r="B14" s="171"/>
      <c r="C14" s="171"/>
      <c r="D14" s="171"/>
    </row>
    <row r="15" spans="1:11">
      <c r="A15" s="170"/>
      <c r="B15" s="171"/>
      <c r="C15" s="171"/>
      <c r="D15" s="171"/>
    </row>
    <row r="16" spans="1:11">
      <c r="A16" s="170"/>
      <c r="B16" s="171"/>
      <c r="C16" s="171"/>
      <c r="D16" s="171"/>
    </row>
    <row r="17" spans="1:4">
      <c r="A17" s="170"/>
      <c r="B17" s="171"/>
      <c r="C17" s="171"/>
      <c r="D17" s="171"/>
    </row>
    <row r="18" spans="1:4">
      <c r="A18" s="170"/>
      <c r="B18" s="171"/>
      <c r="C18" s="171"/>
      <c r="D18" s="171"/>
    </row>
    <row r="19" spans="1:4">
      <c r="A19" s="170"/>
      <c r="B19" s="171"/>
      <c r="C19" s="171"/>
      <c r="D19" s="171"/>
    </row>
    <row r="20" spans="1:4">
      <c r="A20" s="170"/>
      <c r="B20" s="171"/>
      <c r="C20" s="171"/>
      <c r="D20" s="171"/>
    </row>
    <row r="21" spans="1:4">
      <c r="A21" s="170"/>
      <c r="B21" s="171"/>
      <c r="C21" s="171"/>
      <c r="D21" s="171"/>
    </row>
    <row r="22" spans="1:4">
      <c r="A22" s="170"/>
      <c r="B22" s="171"/>
      <c r="C22" s="171"/>
      <c r="D22" s="171"/>
    </row>
    <row r="23" spans="1:4">
      <c r="A23" s="170"/>
      <c r="B23" s="171"/>
      <c r="C23" s="171"/>
      <c r="D23" s="171"/>
    </row>
    <row r="24" spans="1:4">
      <c r="A24" s="170"/>
      <c r="B24" s="171"/>
      <c r="C24" s="171"/>
      <c r="D24" s="171"/>
    </row>
    <row r="25" spans="1:4">
      <c r="A25" s="170"/>
      <c r="B25" s="171"/>
      <c r="C25" s="171"/>
      <c r="D25" s="171"/>
    </row>
    <row r="26" spans="1:4">
      <c r="A26" s="170"/>
      <c r="B26" s="171"/>
      <c r="C26" s="171"/>
      <c r="D26" s="171"/>
    </row>
    <row r="27" spans="1:4">
      <c r="A27" s="170"/>
      <c r="B27" s="171"/>
      <c r="C27" s="171"/>
      <c r="D27" s="171"/>
    </row>
    <row r="28" spans="1:4">
      <c r="A28" s="170"/>
      <c r="B28" s="171"/>
      <c r="C28" s="171"/>
      <c r="D28" s="171"/>
    </row>
    <row r="29" spans="1:4">
      <c r="A29" s="170"/>
      <c r="B29" s="171"/>
      <c r="C29" s="171"/>
      <c r="D29" s="171"/>
    </row>
    <row r="30" spans="1:4">
      <c r="A30" s="170"/>
      <c r="B30" s="171"/>
      <c r="C30" s="171"/>
      <c r="D30" s="171"/>
    </row>
    <row r="31" spans="1:4">
      <c r="A31" s="170"/>
      <c r="B31" s="171"/>
      <c r="C31" s="171"/>
      <c r="D31" s="171"/>
    </row>
    <row r="32" spans="1:4">
      <c r="A32" s="170"/>
      <c r="B32" s="171"/>
      <c r="C32" s="171"/>
      <c r="D32" s="171"/>
    </row>
    <row r="33" spans="1:4">
      <c r="A33" s="170"/>
      <c r="B33" s="171"/>
      <c r="C33" s="171"/>
      <c r="D33" s="171"/>
    </row>
    <row r="34" spans="1:4">
      <c r="A34" s="170"/>
      <c r="B34" s="171"/>
      <c r="C34" s="171"/>
      <c r="D34" s="171"/>
    </row>
    <row r="35" spans="1:4">
      <c r="A35" s="170"/>
      <c r="B35" s="171"/>
      <c r="C35" s="171"/>
      <c r="D35" s="171"/>
    </row>
    <row r="36" spans="1:4">
      <c r="A36" s="170"/>
      <c r="B36" s="171"/>
      <c r="C36" s="171"/>
      <c r="D36" s="171"/>
    </row>
    <row r="37" spans="1:4">
      <c r="A37" s="170"/>
      <c r="B37" s="171"/>
      <c r="C37" s="171"/>
      <c r="D37" s="171"/>
    </row>
    <row r="38" spans="1:4">
      <c r="A38" s="170"/>
      <c r="B38" s="171"/>
      <c r="C38" s="171"/>
      <c r="D38" s="171"/>
    </row>
    <row r="39" spans="1:4">
      <c r="A39" s="170"/>
      <c r="B39" s="171"/>
      <c r="C39" s="171"/>
      <c r="D39" s="171"/>
    </row>
    <row r="40" spans="1:4">
      <c r="A40" s="170"/>
      <c r="B40" s="171"/>
      <c r="C40" s="171"/>
      <c r="D40" s="171"/>
    </row>
    <row r="41" spans="1:4">
      <c r="A41" s="170"/>
      <c r="B41" s="171"/>
      <c r="C41" s="171"/>
      <c r="D41" s="171"/>
    </row>
    <row r="42" spans="1:4">
      <c r="A42" s="170"/>
      <c r="B42" s="171"/>
      <c r="C42" s="171"/>
      <c r="D42" s="171"/>
    </row>
    <row r="43" spans="1:4">
      <c r="A43" s="170"/>
      <c r="B43" s="171"/>
      <c r="C43" s="171"/>
      <c r="D43" s="171"/>
    </row>
    <row r="44" spans="1:4">
      <c r="A44" s="170"/>
      <c r="B44" s="171"/>
      <c r="C44" s="171"/>
      <c r="D44" s="171"/>
    </row>
    <row r="45" spans="1:4">
      <c r="A45" s="170"/>
      <c r="B45" s="171"/>
      <c r="C45" s="171"/>
      <c r="D45" s="171"/>
    </row>
    <row r="46" spans="1:4">
      <c r="A46" s="170"/>
      <c r="B46" s="171"/>
      <c r="C46" s="171"/>
      <c r="D46" s="171"/>
    </row>
    <row r="47" spans="1:4">
      <c r="A47" s="170"/>
      <c r="B47" s="171"/>
      <c r="C47" s="171"/>
      <c r="D47" s="171"/>
    </row>
    <row r="48" spans="1:4">
      <c r="A48" s="170"/>
      <c r="B48" s="171"/>
      <c r="C48" s="171"/>
      <c r="D48" s="171"/>
    </row>
    <row r="49" spans="1:4">
      <c r="A49" s="170"/>
      <c r="B49" s="171"/>
      <c r="C49" s="171"/>
      <c r="D49" s="171"/>
    </row>
    <row r="50" spans="1:4">
      <c r="A50" s="170"/>
      <c r="B50" s="171"/>
      <c r="C50" s="171"/>
      <c r="D50" s="171"/>
    </row>
    <row r="51" spans="1:4">
      <c r="A51" s="170"/>
      <c r="B51" s="171"/>
      <c r="C51" s="171"/>
      <c r="D51" s="171"/>
    </row>
    <row r="52" spans="1:4">
      <c r="A52" s="170"/>
      <c r="B52" s="171"/>
      <c r="C52" s="171"/>
      <c r="D52" s="171"/>
    </row>
    <row r="53" spans="1:4">
      <c r="A53" s="170"/>
      <c r="B53" s="171"/>
      <c r="C53" s="171"/>
      <c r="D53" s="171"/>
    </row>
    <row r="54" spans="1:4">
      <c r="A54" s="170"/>
      <c r="B54" s="171"/>
      <c r="C54" s="171"/>
      <c r="D54" s="171"/>
    </row>
    <row r="55" spans="1:4">
      <c r="A55" s="170"/>
      <c r="B55" s="171"/>
      <c r="C55" s="171"/>
      <c r="D55" s="171"/>
    </row>
    <row r="56" spans="1:4">
      <c r="A56" s="170"/>
      <c r="B56" s="171"/>
      <c r="C56" s="171"/>
      <c r="D56" s="171"/>
    </row>
    <row r="57" spans="1:4">
      <c r="A57" s="170"/>
      <c r="B57" s="171"/>
      <c r="C57" s="171"/>
      <c r="D57" s="171"/>
    </row>
    <row r="58" spans="1:4">
      <c r="A58" s="170"/>
      <c r="B58" s="171"/>
      <c r="C58" s="171"/>
      <c r="D58" s="171"/>
    </row>
    <row r="59" spans="1:4">
      <c r="A59" s="170"/>
      <c r="B59" s="171"/>
      <c r="C59" s="171"/>
      <c r="D59" s="171"/>
    </row>
    <row r="60" spans="1:4">
      <c r="A60" s="170"/>
      <c r="B60" s="171"/>
      <c r="C60" s="171"/>
      <c r="D60" s="171"/>
    </row>
    <row r="61" spans="1:4">
      <c r="A61" s="170"/>
      <c r="B61" s="171"/>
      <c r="C61" s="171"/>
      <c r="D61" s="171"/>
    </row>
    <row r="62" spans="1:4">
      <c r="A62" s="170"/>
      <c r="B62" s="171"/>
      <c r="C62" s="171"/>
      <c r="D62" s="171"/>
    </row>
    <row r="63" spans="1:4">
      <c r="A63" s="170"/>
      <c r="B63" s="171"/>
      <c r="C63" s="171"/>
      <c r="D63" s="171"/>
    </row>
    <row r="64" spans="1:4">
      <c r="A64" s="170"/>
      <c r="B64" s="171"/>
      <c r="C64" s="171"/>
      <c r="D64" s="171"/>
    </row>
    <row r="65" spans="1:4">
      <c r="A65" s="170"/>
      <c r="B65" s="171"/>
      <c r="C65" s="171"/>
      <c r="D65" s="171"/>
    </row>
    <row r="66" spans="1:4">
      <c r="A66" s="170"/>
      <c r="B66" s="171"/>
      <c r="C66" s="171"/>
      <c r="D66" s="171"/>
    </row>
    <row r="67" spans="1:4">
      <c r="A67" s="170"/>
      <c r="B67" s="171"/>
      <c r="C67" s="171"/>
      <c r="D67" s="171"/>
    </row>
    <row r="68" spans="1:4">
      <c r="A68" s="170"/>
      <c r="B68" s="171"/>
      <c r="C68" s="171"/>
      <c r="D68" s="171"/>
    </row>
    <row r="69" spans="1:4">
      <c r="A69" s="170"/>
      <c r="B69" s="171"/>
      <c r="C69" s="171"/>
      <c r="D69" s="171"/>
    </row>
    <row r="70" spans="1:4">
      <c r="A70" s="170"/>
      <c r="B70" s="171"/>
      <c r="C70" s="171"/>
      <c r="D70" s="171"/>
    </row>
    <row r="71" spans="1:4">
      <c r="A71" s="170"/>
      <c r="B71" s="171"/>
      <c r="C71" s="171"/>
      <c r="D71" s="171"/>
    </row>
    <row r="72" spans="1:4">
      <c r="A72" s="170"/>
      <c r="B72" s="171"/>
      <c r="C72" s="171"/>
      <c r="D72" s="171"/>
    </row>
    <row r="73" spans="1:4">
      <c r="A73" s="170"/>
      <c r="B73" s="171"/>
      <c r="C73" s="171"/>
      <c r="D73" s="171"/>
    </row>
    <row r="74" spans="1:4">
      <c r="A74" s="170"/>
      <c r="B74" s="171"/>
      <c r="C74" s="171"/>
      <c r="D74" s="171"/>
    </row>
    <row r="75" spans="1:4">
      <c r="A75" s="170"/>
      <c r="B75" s="171"/>
      <c r="C75" s="171"/>
      <c r="D75" s="171"/>
    </row>
    <row r="76" spans="1:4">
      <c r="A76" s="170"/>
      <c r="B76" s="171"/>
      <c r="C76" s="171"/>
      <c r="D76" s="171"/>
    </row>
    <row r="77" spans="1:4">
      <c r="A77" s="170"/>
      <c r="B77" s="171"/>
      <c r="C77" s="171"/>
      <c r="D77" s="171"/>
    </row>
    <row r="78" spans="1:4">
      <c r="A78" s="170"/>
      <c r="B78" s="171"/>
      <c r="C78" s="171"/>
      <c r="D78" s="171"/>
    </row>
    <row r="79" spans="1:4">
      <c r="A79" s="170"/>
      <c r="B79" s="171"/>
      <c r="C79" s="171"/>
      <c r="D79" s="171"/>
    </row>
    <row r="80" spans="1:4">
      <c r="A80" s="170"/>
      <c r="B80" s="171"/>
      <c r="C80" s="171"/>
      <c r="D80" s="171"/>
    </row>
    <row r="81" spans="1:4">
      <c r="A81" s="170"/>
      <c r="B81" s="171"/>
      <c r="C81" s="171"/>
      <c r="D81" s="171"/>
    </row>
    <row r="82" spans="1:4">
      <c r="A82" s="170"/>
      <c r="B82" s="171"/>
      <c r="C82" s="171"/>
      <c r="D82" s="171"/>
    </row>
    <row r="83" spans="1:4">
      <c r="A83" s="170"/>
      <c r="B83" s="171"/>
      <c r="C83" s="171"/>
      <c r="D83" s="171"/>
    </row>
    <row r="84" spans="1:4">
      <c r="A84" s="170"/>
      <c r="B84" s="171"/>
      <c r="C84" s="171"/>
      <c r="D84" s="171"/>
    </row>
    <row r="85" spans="1:4">
      <c r="A85" s="170"/>
      <c r="B85" s="171"/>
      <c r="C85" s="171"/>
      <c r="D85" s="171"/>
    </row>
    <row r="86" spans="1:4">
      <c r="A86" s="170"/>
      <c r="B86" s="171"/>
      <c r="C86" s="171"/>
      <c r="D86" s="171"/>
    </row>
    <row r="87" spans="1:4">
      <c r="A87" s="170"/>
      <c r="B87" s="171"/>
      <c r="C87" s="171"/>
      <c r="D87" s="171"/>
    </row>
    <row r="88" spans="1:4">
      <c r="A88" s="170"/>
      <c r="B88" s="171"/>
      <c r="C88" s="171"/>
      <c r="D88" s="171"/>
    </row>
    <row r="89" spans="1:4">
      <c r="A89" s="170"/>
      <c r="B89" s="171"/>
      <c r="C89" s="171"/>
      <c r="D89" s="171"/>
    </row>
    <row r="90" spans="1:4">
      <c r="A90" s="170"/>
      <c r="B90" s="171"/>
      <c r="C90" s="171"/>
      <c r="D90" s="171"/>
    </row>
    <row r="91" spans="1:4">
      <c r="A91" s="170"/>
      <c r="B91" s="171"/>
      <c r="C91" s="171"/>
      <c r="D91" s="171"/>
    </row>
    <row r="92" spans="1:4">
      <c r="A92" s="170"/>
      <c r="B92" s="171"/>
      <c r="C92" s="171"/>
      <c r="D92" s="171"/>
    </row>
    <row r="93" spans="1:4">
      <c r="A93" s="170"/>
      <c r="B93" s="171"/>
      <c r="C93" s="171"/>
      <c r="D93" s="171"/>
    </row>
    <row r="94" spans="1:4">
      <c r="A94" s="170"/>
      <c r="B94" s="171"/>
      <c r="C94" s="171"/>
      <c r="D94" s="171"/>
    </row>
    <row r="95" spans="1:4">
      <c r="A95" s="170"/>
      <c r="B95" s="171"/>
      <c r="C95" s="171"/>
      <c r="D95" s="171"/>
    </row>
    <row r="96" spans="1:4">
      <c r="A96" s="170"/>
      <c r="B96" s="171"/>
      <c r="C96" s="171"/>
      <c r="D96" s="171"/>
    </row>
    <row r="97" spans="1:4">
      <c r="A97" s="170"/>
      <c r="B97" s="171"/>
      <c r="C97" s="171"/>
      <c r="D97" s="171"/>
    </row>
    <row r="98" spans="1:4">
      <c r="A98" s="170"/>
      <c r="B98" s="171"/>
      <c r="C98" s="171"/>
      <c r="D98" s="171"/>
    </row>
    <row r="99" spans="1:4">
      <c r="A99" s="170"/>
      <c r="B99" s="171"/>
      <c r="C99" s="171"/>
      <c r="D99" s="171"/>
    </row>
    <row r="100" spans="1:4">
      <c r="A100" s="170"/>
      <c r="B100" s="171"/>
      <c r="C100" s="171"/>
      <c r="D100" s="171"/>
    </row>
    <row r="101" spans="1:4">
      <c r="A101" s="170"/>
      <c r="B101" s="171"/>
      <c r="C101" s="171"/>
      <c r="D101" s="171"/>
    </row>
    <row r="102" spans="1:4">
      <c r="A102" s="170"/>
      <c r="B102" s="171"/>
      <c r="C102" s="171"/>
      <c r="D102" s="171"/>
    </row>
    <row r="103" spans="1:4">
      <c r="A103" s="170"/>
      <c r="B103" s="171"/>
      <c r="C103" s="171"/>
      <c r="D103" s="171"/>
    </row>
    <row r="104" spans="1:4">
      <c r="A104" s="170"/>
      <c r="B104" s="171"/>
      <c r="C104" s="171"/>
      <c r="D104" s="171"/>
    </row>
    <row r="105" spans="1:4">
      <c r="A105" s="170"/>
      <c r="B105" s="171"/>
      <c r="C105" s="171"/>
      <c r="D105" s="171"/>
    </row>
    <row r="106" spans="1:4">
      <c r="A106" s="170"/>
      <c r="B106" s="171"/>
      <c r="C106" s="171"/>
      <c r="D106" s="171"/>
    </row>
    <row r="107" spans="1:4">
      <c r="A107" s="170"/>
      <c r="B107" s="171"/>
      <c r="C107" s="171"/>
      <c r="D107" s="171"/>
    </row>
    <row r="108" spans="1:4">
      <c r="A108" s="170"/>
      <c r="B108" s="171"/>
      <c r="C108" s="171"/>
      <c r="D108" s="171"/>
    </row>
    <row r="109" spans="1:4">
      <c r="A109" s="170"/>
      <c r="B109" s="171"/>
      <c r="C109" s="171"/>
      <c r="D109" s="171"/>
    </row>
    <row r="110" spans="1:4">
      <c r="A110" s="170"/>
      <c r="B110" s="171"/>
      <c r="C110" s="171"/>
      <c r="D110" s="171"/>
    </row>
    <row r="111" spans="1:4">
      <c r="A111" s="170"/>
      <c r="B111" s="171"/>
      <c r="C111" s="171"/>
      <c r="D111" s="171"/>
    </row>
    <row r="112" spans="1:4">
      <c r="A112" s="170"/>
      <c r="B112" s="171"/>
      <c r="C112" s="171"/>
      <c r="D112" s="171"/>
    </row>
  </sheetData>
  <sheetProtection algorithmName="SHA-512" hashValue="3L1ecoQP7k8367xPXhA2+Z4UsHv5qISRS1jDNtUcWLu8eEC9fDHJfSzW72dvRCc5bXOB69wvQnS2qtZPtku8FQ==" saltValue="+r82++JJ996k73mz7MS61g==" spinCount="100000" sheet="1" objects="1" scenarios="1"/>
  <mergeCells count="1">
    <mergeCell ref="A1:D1"/>
  </mergeCells>
  <pageMargins left="0.25" right="0.25" top="0.75" bottom="0.75" header="0.3" footer="0.3"/>
  <pageSetup paperSize="9"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1"/>
  </sheetPr>
  <dimension ref="A1:D18"/>
  <sheetViews>
    <sheetView workbookViewId="0">
      <selection activeCell="B4" sqref="B4"/>
    </sheetView>
  </sheetViews>
  <sheetFormatPr defaultRowHeight="15"/>
  <cols>
    <col min="1" max="1" width="90" bestFit="1" customWidth="1"/>
    <col min="2" max="2" width="89.5703125" style="58" bestFit="1" customWidth="1"/>
    <col min="4" max="4" width="51.42578125" bestFit="1" customWidth="1"/>
  </cols>
  <sheetData>
    <row r="1" spans="1:4">
      <c r="A1" s="60" t="s">
        <v>946</v>
      </c>
      <c r="B1" s="61" t="s">
        <v>947</v>
      </c>
      <c r="D1" s="235" t="str">
        <f>"[ Version LUMP SUM II - ERASMUS - v" &amp; B2 &amp; "_" &amp; TEXT(B4,"000") &amp; ", of " &amp; TEXT(DAY(B3),"00")&amp;"/"&amp;TEXT(MONTH(B3),"00") &amp; "/"&amp;TEXT(YEAR(B3),"0000") &amp; " " &amp; TEXT(HOUR(B3),"00") &amp; ":" &amp; TEXT(MINUTE(B3),"00")&amp; " ]"</f>
        <v>[ Version LUMP SUM II - ERASMUS - v4.4_001, of 04/10/2023 10:55 ]</v>
      </c>
    </row>
    <row r="2" spans="1:4">
      <c r="A2" s="234" t="s">
        <v>948</v>
      </c>
      <c r="B2" s="240" t="s">
        <v>949</v>
      </c>
    </row>
    <row r="3" spans="1:4">
      <c r="A3" s="243" t="s">
        <v>950</v>
      </c>
      <c r="B3" s="241">
        <v>45203.455196759256</v>
      </c>
    </row>
    <row r="4" spans="1:4">
      <c r="A4" s="234" t="s">
        <v>951</v>
      </c>
      <c r="B4" s="242">
        <v>1</v>
      </c>
    </row>
    <row r="5" spans="1:4">
      <c r="A5" s="111" t="s">
        <v>952</v>
      </c>
      <c r="B5" s="110" t="s">
        <v>953</v>
      </c>
    </row>
    <row r="6" spans="1:4">
      <c r="A6" t="s">
        <v>954</v>
      </c>
      <c r="B6" s="195" t="s">
        <v>955</v>
      </c>
    </row>
    <row r="7" spans="1:4">
      <c r="A7" t="s">
        <v>956</v>
      </c>
      <c r="B7" s="195">
        <v>1</v>
      </c>
      <c r="D7" s="84" t="s">
        <v>957</v>
      </c>
    </row>
    <row r="8" spans="1:4">
      <c r="A8" t="s">
        <v>958</v>
      </c>
      <c r="B8" s="195">
        <v>1</v>
      </c>
      <c r="D8" s="84" t="s">
        <v>957</v>
      </c>
    </row>
    <row r="9" spans="1:4">
      <c r="A9" t="s">
        <v>959</v>
      </c>
      <c r="B9" s="58" t="str">
        <f ca="1">CELL("address",'BE xxx'!N1)</f>
        <v>'[02 - EXAMPLE Tpl_Detailed Budget - Strengthening Erasmus+ Proposals with RBM (EN) - 2025 -03 - 11.xlsx]BE xxx'!$N$1</v>
      </c>
    </row>
    <row r="10" spans="1:4">
      <c r="A10" t="s">
        <v>960</v>
      </c>
      <c r="B10" s="58" t="str">
        <f ca="1">CELL("address",'BE xxx'!S2)</f>
        <v>'[02 - EXAMPLE Tpl_Detailed Budget - Strengthening Erasmus+ Proposals with RBM (EN) - 2025 -03 - 11.xlsx]BE xxx'!$S$2</v>
      </c>
    </row>
    <row r="11" spans="1:4">
      <c r="A11" t="s">
        <v>961</v>
      </c>
      <c r="B11" s="58">
        <v>3</v>
      </c>
    </row>
    <row r="12" spans="1:4">
      <c r="A12" t="s">
        <v>962</v>
      </c>
      <c r="B12" s="59">
        <f ca="1">OFFSET(INDIRECT("'Estim costs of the project'!A1",TRUE),6,MATCH("TT",INDIRECT("'Estim costs of the project'!2:2",TRUE),0)-1)</f>
        <v>0</v>
      </c>
    </row>
    <row r="13" spans="1:4">
      <c r="A13" t="s">
        <v>963</v>
      </c>
      <c r="B13" s="58" t="str">
        <f ca="1">INDIRECT("'Proposal Budget'!AN" &amp; MATCH("TT",'Proposal Budget'!A:A,0),TRUE)</f>
        <v>No budget defined</v>
      </c>
    </row>
    <row r="14" spans="1:4">
      <c r="A14" t="s">
        <v>964</v>
      </c>
      <c r="B14" s="112" t="e">
        <f ca="1">MyRequetedEUContribution/TotalBudget</f>
        <v>#VALUE!</v>
      </c>
    </row>
    <row r="15" spans="1:4">
      <c r="A15" t="s">
        <v>965</v>
      </c>
      <c r="B15" s="58">
        <f ca="1">CELL("col",'BE xxx'!N9)</f>
        <v>14</v>
      </c>
    </row>
    <row r="16" spans="1:4">
      <c r="A16" t="s">
        <v>966</v>
      </c>
      <c r="B16" s="195">
        <v>1</v>
      </c>
      <c r="D16" s="84" t="s">
        <v>957</v>
      </c>
    </row>
    <row r="17" spans="1:4">
      <c r="A17" t="s">
        <v>967</v>
      </c>
      <c r="B17" s="195">
        <v>1</v>
      </c>
      <c r="D17" s="84" t="s">
        <v>957</v>
      </c>
    </row>
    <row r="18" spans="1:4">
      <c r="A18" t="s">
        <v>968</v>
      </c>
      <c r="B18" s="58" t="s">
        <v>969</v>
      </c>
    </row>
  </sheetData>
  <sheetProtection algorithmName="SHA-512" hashValue="bfFNKn8LAIoV7FVBG1RhB1knhL8w8IDwjFo2UcX/gTFFuk9+BLHbSbnySCevMldOAPu2sbkAkG9iwUrTdWNwYw==" saltValue="34M5MsIiOoXdWzy8iZ9KfQ==" spinCount="100000" sheet="1" objects="1" scenarios="1"/>
  <pageMargins left="0.7" right="0.7" top="0.75" bottom="0.75" header="0.3" footer="0.3"/>
  <pageSetup paperSize="9" orientation="portrait" r:id="rId1"/>
  <legacy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tabColor theme="1"/>
  </sheetPr>
  <dimension ref="A1:D8"/>
  <sheetViews>
    <sheetView showGridLines="0" workbookViewId="0">
      <selection activeCell="C5" sqref="C5"/>
    </sheetView>
  </sheetViews>
  <sheetFormatPr defaultColWidth="0" defaultRowHeight="15" zeroHeight="1"/>
  <cols>
    <col min="1" max="1" width="8.85546875" style="10" customWidth="1"/>
    <col min="2" max="2" width="92.5703125" bestFit="1" customWidth="1"/>
    <col min="3" max="3" width="35.5703125" bestFit="1" customWidth="1"/>
    <col min="4" max="4" width="8.85546875" customWidth="1"/>
    <col min="5" max="16384" width="8.85546875" hidden="1"/>
  </cols>
  <sheetData>
    <row r="1" spans="1:4" s="10" customFormat="1" ht="45">
      <c r="A1" s="198" t="s">
        <v>970</v>
      </c>
      <c r="D1" s="198" t="s">
        <v>970</v>
      </c>
    </row>
    <row r="2" spans="1:4" ht="39">
      <c r="B2" s="196" t="s">
        <v>971</v>
      </c>
      <c r="C2" s="199">
        <v>100000</v>
      </c>
    </row>
    <row r="3" spans="1:4" ht="39">
      <c r="B3" s="197" t="s">
        <v>972</v>
      </c>
      <c r="C3" s="200">
        <v>0.8</v>
      </c>
    </row>
    <row r="4" spans="1:4" ht="45.75" thickBot="1">
      <c r="A4" s="198" t="s">
        <v>32</v>
      </c>
    </row>
    <row r="5" spans="1:4" ht="22.5" thickTop="1" thickBot="1">
      <c r="B5" s="201" t="s">
        <v>973</v>
      </c>
      <c r="C5" s="14" t="s">
        <v>974</v>
      </c>
    </row>
    <row r="6" spans="1:4" ht="60.75" thickTop="1">
      <c r="A6" s="198" t="s">
        <v>975</v>
      </c>
    </row>
    <row r="7" spans="1:4" ht="21" hidden="1">
      <c r="C7" s="202"/>
    </row>
    <row r="8" spans="1:4" ht="45" hidden="1">
      <c r="A8" s="198" t="s">
        <v>32</v>
      </c>
    </row>
  </sheetData>
  <sheetProtection algorithmName="SHA-512" hashValue="j+APlSmx4TdYI8to9vDc4HCot9omlbjRQ2q4TWdAGvyQMZ4K12XpBdItk0sqStbHapTZhABQeMifLD0jOvQS3w==" saltValue="yxxvPTJNHnLQ9NCb2bInP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sheetPr>
  <dimension ref="A1:XFC7"/>
  <sheetViews>
    <sheetView showGridLines="0" workbookViewId="0">
      <pane ySplit="5" topLeftCell="A6" activePane="bottomLeft" state="frozen"/>
      <selection pane="bottomLeft" activeCell="B6" sqref="B6"/>
    </sheetView>
  </sheetViews>
  <sheetFormatPr defaultColWidth="8.5703125" defaultRowHeight="15"/>
  <cols>
    <col min="1" max="1" width="19.140625" bestFit="1" customWidth="1"/>
    <col min="2" max="2" width="41.85546875" bestFit="1" customWidth="1"/>
    <col min="3" max="3" width="16.140625" bestFit="1" customWidth="1"/>
    <col min="4" max="4" width="7.85546875" style="64" bestFit="1" customWidth="1"/>
    <col min="5" max="5" width="2" style="10" bestFit="1" customWidth="1"/>
    <col min="6" max="6" width="24.42578125" bestFit="1" customWidth="1"/>
    <col min="7" max="7" width="62.85546875" customWidth="1"/>
    <col min="8" max="8" width="2.140625" style="10" bestFit="1" customWidth="1"/>
    <col min="9" max="9" width="2.140625" style="4" hidden="1" customWidth="1"/>
    <col min="10" max="11" width="5" style="4" hidden="1" customWidth="1"/>
    <col min="12" max="12" width="8.5703125" style="4" hidden="1" customWidth="1"/>
    <col min="13" max="13" width="3" style="4" hidden="1" customWidth="1"/>
    <col min="14" max="14" width="8.5703125" style="4" hidden="1" customWidth="1"/>
    <col min="15" max="16383" width="8.5703125" hidden="1" customWidth="1"/>
  </cols>
  <sheetData>
    <row r="1" spans="1:14" s="4" customFormat="1" ht="15.75" hidden="1" thickBot="1">
      <c r="A1" s="4" t="s">
        <v>44</v>
      </c>
      <c r="B1" s="4" t="s">
        <v>45</v>
      </c>
      <c r="C1" s="4" t="s">
        <v>46</v>
      </c>
      <c r="D1" s="80" t="s">
        <v>0</v>
      </c>
      <c r="E1" s="10"/>
      <c r="F1" s="7">
        <f ca="1">COUNTA(A:A)</f>
        <v>6</v>
      </c>
      <c r="G1" s="4">
        <f ca="1">COUNTA(A:A)</f>
        <v>6</v>
      </c>
      <c r="H1" s="10"/>
    </row>
    <row r="2" spans="1:14" ht="16.5" hidden="1" thickTop="1" thickBot="1">
      <c r="A2" s="6" t="str">
        <f ca="1">IF(J2=INT(J2),"BE "&amp;TEXT(J2,"000"),"BE "&amp;TEXT(INT(J2),"000")&amp;" / AE "&amp;TEXT((J2-INT(J2))*(10 ^ (LEN(J2)-LEN(INT(J2))-1)),"000"))</f>
        <v>BE 000 / AE 001</v>
      </c>
      <c r="B2" s="15"/>
      <c r="C2" s="15"/>
      <c r="D2" s="81"/>
      <c r="F2" s="8" t="str">
        <f>IF(I2="D","TO BE REMOVED","Remove this "&amp;IF(I2="B","Beneficiary","Affiliated Entity"))</f>
        <v>Remove this Affiliated Entity</v>
      </c>
      <c r="G2" s="9" t="str">
        <f ca="1">IF(I2="D",IF(J2=INT(J2),"UNDO DELETE this Beneficiary",IF(OFFSET(I2,INT(-1*(J2-INT(J2))*(10^(LEN(J2)-LEN(INT(J2))-1))),0)="D","","UNDO DELETE this Affiliated Entity")),IF(OR(OFFSET(I2,1,0)="T",OFFSET(I2,1,0)="D"),"","Add an Affiliated Entity"))</f>
        <v>Add an Affiliated Entity</v>
      </c>
      <c r="H2" s="10" t="s">
        <v>47</v>
      </c>
      <c r="J2" s="4">
        <f ca="1">OFFSET(J2,-1,0)+0.01</f>
        <v>0.01</v>
      </c>
    </row>
    <row r="3" spans="1:14" s="13" customFormat="1" ht="15.75" hidden="1" thickTop="1">
      <c r="A3" s="11" t="s">
        <v>48</v>
      </c>
      <c r="B3" s="11"/>
      <c r="C3" s="11"/>
      <c r="D3" s="82"/>
      <c r="E3" s="12"/>
      <c r="F3" s="11"/>
      <c r="G3" s="11" t="s">
        <v>49</v>
      </c>
      <c r="H3" s="12"/>
    </row>
    <row r="4" spans="1:14" ht="21.75" thickBot="1">
      <c r="A4" s="337" t="s">
        <v>50</v>
      </c>
      <c r="B4" s="337"/>
      <c r="C4" s="337"/>
      <c r="D4" s="337"/>
      <c r="E4" s="10">
        <v>1</v>
      </c>
      <c r="F4" s="338" t="s">
        <v>51</v>
      </c>
      <c r="G4" s="338"/>
      <c r="M4" s="4">
        <f ca="1">F1</f>
        <v>6</v>
      </c>
    </row>
    <row r="5" spans="1:14" ht="22.5" thickTop="1" thickBot="1">
      <c r="A5" s="5" t="s">
        <v>52</v>
      </c>
      <c r="B5" s="5" t="s">
        <v>53</v>
      </c>
      <c r="C5" s="5" t="s">
        <v>54</v>
      </c>
      <c r="D5" s="83" t="s">
        <v>55</v>
      </c>
      <c r="F5" s="14" t="str">
        <f>IF(E4=1,"APPLY CHANGES","All is coherent")</f>
        <v>APPLY CHANGES</v>
      </c>
      <c r="G5" s="50" t="s">
        <v>56</v>
      </c>
    </row>
    <row r="6" spans="1:14" ht="16.5" thickTop="1" thickBot="1">
      <c r="A6" s="6" t="str">
        <f t="shared" ref="A6" si="0">IF(J6=INT(J6),"BE "&amp;TEXT(J6,"000"),"BE "&amp;TEXT(INT(J6),"000")&amp;" / AE "&amp;TEXT((J6-INT(J6))*(10 ^ (LEN(J6)-LEN(INT(J6))-1)),"000"))</f>
        <v>BE 001</v>
      </c>
      <c r="B6" s="15"/>
      <c r="C6" s="15"/>
      <c r="D6" s="81"/>
      <c r="F6" s="8" t="str">
        <f t="shared" ref="F6" si="1">IF(I6="D","TO BE REMOVED","Remove this "&amp;IF(I6="B","Beneficiary","Affiliated Entity"))</f>
        <v>Remove this Beneficiary</v>
      </c>
      <c r="G6" s="9" t="str">
        <f t="shared" ref="G6" ca="1" si="2">IF(I6="D",IF(J6=INT(J6),"UNDO DELETE this Beneficiary",IF(OFFSET(I6,INT(-1*(J6-INT(J6))*(10^(LEN(J6)-LEN(INT(J6))-1))),0)="D","","UNDO DELETE this Affiliated Entity")),IF(OR(OFFSET(I6,1,0)="T",OFFSET(I6,1,0)="D"),"","Add an Affiliated Entity"))</f>
        <v>Add an Affiliated Entity</v>
      </c>
      <c r="H6" s="10" t="s">
        <v>57</v>
      </c>
      <c r="I6" s="4" t="s">
        <v>57</v>
      </c>
      <c r="J6" s="4">
        <v>1</v>
      </c>
      <c r="K6" s="4">
        <v>1</v>
      </c>
    </row>
    <row r="7" spans="1:14" ht="15.75" thickTop="1">
      <c r="D7"/>
      <c r="E7"/>
      <c r="H7"/>
      <c r="I7"/>
      <c r="J7"/>
      <c r="K7"/>
      <c r="L7"/>
      <c r="M7"/>
      <c r="N7"/>
    </row>
  </sheetData>
  <sheetProtection algorithmName="SHA-512" hashValue="pUlaH12pSN1LKPXTMmduVUujsZdBWc0qCWLQZuo1Kg4YPcimnm9U6T7pONZm7EmR+xroyTCfLlKvfIca/veBdA==" saltValue="hC7hIR5FSyUaySHEiVRsTQ==" spinCount="100000" sheet="1" objects="1" scenarios="1"/>
  <mergeCells count="2">
    <mergeCell ref="A4:D4"/>
    <mergeCell ref="F4:G4"/>
  </mergeCells>
  <conditionalFormatting sqref="A1:D6 F1:G6 A8:D1048576 F8:G1048576">
    <cfRule type="expression" dxfId="145" priority="560">
      <formula>$I1="D"</formula>
    </cfRule>
  </conditionalFormatting>
  <conditionalFormatting sqref="A2:D2">
    <cfRule type="expression" dxfId="144" priority="559">
      <formula>$I2="T"</formula>
    </cfRule>
  </conditionalFormatting>
  <conditionalFormatting sqref="A6:D6">
    <cfRule type="expression" dxfId="143" priority="269">
      <formula>$I6="T"</formula>
    </cfRule>
    <cfRule type="expression" dxfId="142" priority="270">
      <formula>$I6="D"</formula>
    </cfRule>
  </conditionalFormatting>
  <conditionalFormatting sqref="F1:F6 F8:F1048576">
    <cfRule type="expression" dxfId="141" priority="562">
      <formula>$I1="B"</formula>
    </cfRule>
  </conditionalFormatting>
  <conditionalFormatting sqref="F6">
    <cfRule type="expression" dxfId="140" priority="271">
      <formula>$I6="B"</formula>
    </cfRule>
  </conditionalFormatting>
  <dataValidations count="1">
    <dataValidation type="list" allowBlank="1" showInputMessage="1" showErrorMessage="1" sqref="D2 D6" xr:uid="{00000000-0002-0000-0100-000000000000}">
      <formula1>ListOfCountries</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9"/>
  </sheetPr>
  <dimension ref="A1:Q7"/>
  <sheetViews>
    <sheetView showGridLines="0" workbookViewId="0">
      <pane ySplit="5" topLeftCell="A6" activePane="bottomLeft" state="frozen"/>
      <selection pane="bottomLeft" activeCell="B6" sqref="B6"/>
    </sheetView>
  </sheetViews>
  <sheetFormatPr defaultColWidth="8.5703125" defaultRowHeight="15"/>
  <cols>
    <col min="1" max="1" width="19.140625" bestFit="1" customWidth="1"/>
    <col min="2" max="2" width="41.85546875" bestFit="1" customWidth="1"/>
    <col min="3" max="3" width="1.5703125" bestFit="1" customWidth="1"/>
    <col min="4" max="4" width="29.42578125" bestFit="1" customWidth="1"/>
    <col min="5" max="5" width="62.85546875" style="58" customWidth="1"/>
    <col min="6" max="6" width="1.5703125" style="16" bestFit="1" customWidth="1"/>
    <col min="7" max="7" width="2" style="16" hidden="1" customWidth="1"/>
    <col min="8" max="8" width="1.5703125" style="16" hidden="1" customWidth="1"/>
    <col min="9" max="9" width="2.5703125" style="16" hidden="1" customWidth="1"/>
    <col min="10" max="11" width="2" style="16" hidden="1" customWidth="1"/>
    <col min="12" max="12" width="8.5703125" style="16" hidden="1" customWidth="1"/>
    <col min="13" max="13" width="2" style="16" hidden="1" customWidth="1"/>
    <col min="14" max="14" width="8.5703125" style="16" hidden="1" customWidth="1"/>
    <col min="15" max="17" width="8.5703125" hidden="1" customWidth="1"/>
    <col min="18" max="16383" width="0" hidden="1" customWidth="1"/>
  </cols>
  <sheetData>
    <row r="1" spans="1:14" s="4" customFormat="1" ht="15.75" hidden="1" thickBot="1">
      <c r="A1" s="4" t="s">
        <v>44</v>
      </c>
      <c r="B1" s="4" t="s">
        <v>45</v>
      </c>
      <c r="C1" t="s">
        <v>58</v>
      </c>
      <c r="E1" s="226"/>
      <c r="F1" s="16" t="s">
        <v>58</v>
      </c>
      <c r="G1" s="19">
        <f>COUNTA(A:A)</f>
        <v>6</v>
      </c>
      <c r="H1" s="16" t="s">
        <v>58</v>
      </c>
      <c r="I1" s="16"/>
      <c r="J1" s="16"/>
      <c r="K1" s="16"/>
      <c r="L1" s="16"/>
      <c r="M1" s="16"/>
      <c r="N1" s="16"/>
    </row>
    <row r="2" spans="1:14" ht="16.5" hidden="1" thickTop="1" thickBot="1">
      <c r="A2" s="6" t="str">
        <f>"WP "&amp;TEXT(J2,"000")</f>
        <v>WP 000</v>
      </c>
      <c r="B2" s="15"/>
      <c r="D2" s="8" t="str">
        <f>IF(I2="D","TO BE REMOVED","Remove this Work Package")</f>
        <v>Remove this Work Package</v>
      </c>
      <c r="E2" s="227" t="str">
        <f>IF(I2="D","UNDO DELETE this Work Package","")</f>
        <v/>
      </c>
      <c r="I2" s="16" t="s">
        <v>59</v>
      </c>
    </row>
    <row r="3" spans="1:14" s="13" customFormat="1" ht="15.75" hidden="1" thickTop="1">
      <c r="A3" s="11" t="s">
        <v>48</v>
      </c>
      <c r="B3" s="11"/>
      <c r="C3" s="17"/>
      <c r="D3" s="11"/>
      <c r="E3" s="228"/>
      <c r="F3" s="20"/>
      <c r="G3" s="20"/>
      <c r="H3" s="20"/>
      <c r="I3" s="18"/>
      <c r="J3" s="18"/>
      <c r="K3" s="18"/>
      <c r="L3" s="18"/>
      <c r="M3" s="18"/>
      <c r="N3" s="18"/>
    </row>
    <row r="4" spans="1:14" ht="21.75" thickBot="1">
      <c r="A4" s="339" t="s">
        <v>60</v>
      </c>
      <c r="B4" s="340"/>
      <c r="D4" s="338" t="s">
        <v>51</v>
      </c>
      <c r="E4" s="338"/>
      <c r="I4" s="16">
        <v>1</v>
      </c>
      <c r="M4" s="16">
        <f>G1</f>
        <v>6</v>
      </c>
    </row>
    <row r="5" spans="1:14" ht="22.5" thickTop="1" thickBot="1">
      <c r="A5" s="5" t="s">
        <v>61</v>
      </c>
      <c r="B5" s="5" t="s">
        <v>62</v>
      </c>
      <c r="D5" s="14" t="str">
        <f>IF(I4=1,"APPLY CHANGES","All is coherent")</f>
        <v>APPLY CHANGES</v>
      </c>
      <c r="E5" s="229" t="s">
        <v>63</v>
      </c>
    </row>
    <row r="6" spans="1:14" ht="16.5" thickTop="1" thickBot="1">
      <c r="A6" s="6" t="str">
        <f>"WP "&amp;TEXT(J6,"000")</f>
        <v>WP 001</v>
      </c>
      <c r="B6" s="15"/>
      <c r="D6" s="8" t="str">
        <f>IF(I6="D","TO BE REMOVED","Remove this Work Package")</f>
        <v>Remove this Work Package</v>
      </c>
      <c r="E6" s="227" t="str">
        <f t="shared" ref="E6" si="0">IF(I6="D","UNDO DELETE this Work Package","")</f>
        <v/>
      </c>
      <c r="I6" s="16" t="s">
        <v>59</v>
      </c>
      <c r="J6" s="16">
        <v>1</v>
      </c>
    </row>
    <row r="7" spans="1:14" ht="15.75" thickTop="1"/>
  </sheetData>
  <sheetProtection algorithmName="SHA-512" hashValue="QIRBYejA5I1fnxRwc59CmhESGsIda9lcQlJHB2ijfn5NPJzczAAjLGIt5HD9cL5KX0C1YPA52cXmGS1Qo/oTvw==" saltValue="Z29jOZ9blbPqsj8oddn0+A==" spinCount="100000" sheet="1" objects="1" scenarios="1"/>
  <mergeCells count="2">
    <mergeCell ref="D4:E4"/>
    <mergeCell ref="A4:B4"/>
  </mergeCells>
  <conditionalFormatting sqref="A2:B2">
    <cfRule type="expression" dxfId="139" priority="423">
      <formula>$I2="T"</formula>
    </cfRule>
    <cfRule type="expression" dxfId="138" priority="425">
      <formula>$I2="D"</formula>
    </cfRule>
  </conditionalFormatting>
  <conditionalFormatting sqref="A6:B6">
    <cfRule type="expression" dxfId="137" priority="234">
      <formula>$I6="T"</formula>
    </cfRule>
  </conditionalFormatting>
  <conditionalFormatting sqref="D2:E2">
    <cfRule type="expression" dxfId="136" priority="222">
      <formula>$I2="B"</formula>
    </cfRule>
    <cfRule type="expression" dxfId="135" priority="223">
      <formula>$I2="D"</formula>
    </cfRule>
  </conditionalFormatting>
  <conditionalFormatting sqref="D6:E6 A6:B6">
    <cfRule type="expression" dxfId="134" priority="236">
      <formula>$I6="D"</formula>
    </cfRule>
  </conditionalFormatting>
  <conditionalFormatting sqref="D6:E6">
    <cfRule type="expression" dxfId="133" priority="235">
      <formula>$I6="B"</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W42"/>
  <sheetViews>
    <sheetView showGridLines="0" zoomScaleNormal="100" workbookViewId="0">
      <pane xSplit="17" ySplit="8" topLeftCell="R9" activePane="bottomRight" state="frozen"/>
      <selection pane="topRight" activeCell="R1" sqref="R1"/>
      <selection pane="bottomLeft" activeCell="A9" sqref="A9"/>
      <selection pane="bottomRight" activeCell="R12" sqref="R12"/>
    </sheetView>
  </sheetViews>
  <sheetFormatPr defaultColWidth="4.5703125" defaultRowHeight="12"/>
  <cols>
    <col min="1" max="1" width="9.5703125" style="21" hidden="1" customWidth="1"/>
    <col min="2" max="2" width="5.42578125" style="21" hidden="1" customWidth="1"/>
    <col min="3" max="3" width="1.5703125" style="21" hidden="1" customWidth="1"/>
    <col min="4" max="4" width="8" style="21" hidden="1" customWidth="1"/>
    <col min="5" max="6" width="2.5703125" style="21" hidden="1" customWidth="1"/>
    <col min="7" max="8" width="3.42578125" style="21" hidden="1" customWidth="1"/>
    <col min="9" max="9" width="2.5703125" style="21" hidden="1" customWidth="1"/>
    <col min="10" max="10" width="2.5703125" style="164" hidden="1" customWidth="1"/>
    <col min="11" max="12" width="2.42578125" style="21" hidden="1" customWidth="1"/>
    <col min="13" max="13" width="2" style="21" hidden="1" customWidth="1"/>
    <col min="14" max="14" width="4.5703125" style="21" bestFit="1" customWidth="1"/>
    <col min="15" max="16" width="2.5703125" style="22" bestFit="1" customWidth="1"/>
    <col min="17" max="17" width="55.140625" style="22" bestFit="1" customWidth="1"/>
    <col min="18" max="18" width="7.85546875" style="115" bestFit="1" customWidth="1"/>
    <col min="19" max="19" width="11" style="118" bestFit="1" customWidth="1"/>
    <col min="20" max="20" width="12.85546875" style="118" bestFit="1" customWidth="1"/>
    <col min="21" max="21" width="15.5703125" style="119" bestFit="1" customWidth="1"/>
    <col min="22" max="22" width="4.5703125" style="212" customWidth="1"/>
    <col min="23" max="23" width="4.5703125" style="21"/>
    <col min="24" max="24" width="17.42578125" style="21" bestFit="1" customWidth="1"/>
    <col min="25" max="16384" width="4.5703125" style="21"/>
  </cols>
  <sheetData>
    <row r="1" spans="1:23" ht="23.25" hidden="1">
      <c r="A1" s="158">
        <v>1</v>
      </c>
      <c r="B1" s="21">
        <f ca="1">IF(ISERROR(MATCH("STARTWP" &amp; TEXT(A1,"000"),A:A,0)),"N",MATCH("STARTWP" &amp; TEXT(A1,"000"),A:A,0))</f>
        <v>9</v>
      </c>
      <c r="C1" s="21">
        <f>COUNTIF(E:E,"GT")</f>
        <v>1</v>
      </c>
      <c r="D1" s="21">
        <f ca="1">IF(ISERROR(MATCH("ENDWP" &amp; TEXT(A1,"000"),A:A,0)),"N",MATCH("ENDWP" &amp; TEXT(A1,"000"),A:A,0))</f>
        <v>41</v>
      </c>
      <c r="F1" s="21">
        <f ca="1">COUNTA(A:A)</f>
        <v>41</v>
      </c>
      <c r="H1" s="21" t="s">
        <v>64</v>
      </c>
      <c r="I1" s="21">
        <f ca="1">MATCH(H1,2:2,0)</f>
        <v>21</v>
      </c>
      <c r="J1" s="164">
        <f ca="1">MATCH("BE",2:2,0)</f>
        <v>18</v>
      </c>
      <c r="K1" s="21">
        <f ca="1">COUNTIF(2:2,"TP")</f>
        <v>0</v>
      </c>
      <c r="N1" s="159">
        <v>1</v>
      </c>
      <c r="O1" s="22" t="s">
        <v>65</v>
      </c>
      <c r="P1" s="22" t="s">
        <v>65</v>
      </c>
      <c r="Q1" s="22" t="s">
        <v>66</v>
      </c>
      <c r="R1" s="263" t="s">
        <v>67</v>
      </c>
      <c r="S1" s="160" t="s">
        <v>68</v>
      </c>
      <c r="T1" s="160" t="s">
        <v>69</v>
      </c>
      <c r="U1" s="161" t="s">
        <v>70</v>
      </c>
    </row>
    <row r="2" spans="1:23" ht="24" hidden="1" thickBot="1">
      <c r="A2" s="21" t="e">
        <f ca="1">INDIRECT("'"&amp; MID(OFFSET(A2,ROW(A$3)-ROW(A2),IF(OFFSET(A2,ROW(A$2)-ROW(A2),2)="T",0,IF(OFFSET(A2,ROW(A$2)-ROW(A2),1)="T",-1,-2))),1,6) &amp; "'!" &amp; ADDRESS(ROW(A2),MATCH(INDIRECT(ADDRESS(2,COLUMN(A2)+IF(OFFSET(A2,ROW(A$2)-ROW(A2),2)="T",1,IF(OFFSET(A2,ROW(A$2)-ROW(A2),1)="T",0,-1))),TRUE),INDIRECT("'"&amp; MID(OFFSET(A2,ROW(A$3)-ROW(A2),IF(OFFSET(A2,ROW(A$2)-ROW(A2),2)="T",0,IF(OFFSET(A2,ROW(A$2)-ROW(A2),1)="T",-1,-2))),1,6) &amp; "'!2:2",TRUE),0)-IF(OFFSET(A2,ROW(A$2)-ROW(A2),2)="T",1,IF(OFFSET(A2,ROW(A$2)-ROW(A2),1)="T",0,-1))),TRUE)</f>
        <v>#REF!</v>
      </c>
      <c r="N2" s="159">
        <v>99</v>
      </c>
      <c r="R2" s="21" t="str">
        <f ca="1">IF(OFFSET(R2,0,1)="","TT",IF(INT(OFFSET(R2,0,1))=OFFSET(R2,0,1),"BE","TP"))</f>
        <v>BE</v>
      </c>
      <c r="S2" s="162">
        <v>1</v>
      </c>
      <c r="T2" s="160" t="str">
        <f ca="1">IF(OFFSET(T2,0,-2)="TT","E","T")</f>
        <v>T</v>
      </c>
      <c r="U2" s="161" t="s">
        <v>64</v>
      </c>
    </row>
    <row r="3" spans="1:23" ht="15">
      <c r="A3" s="21" t="s">
        <v>71</v>
      </c>
      <c r="N3"/>
      <c r="Q3" s="345" t="str">
        <f ca="1">""&amp;IF(OFFSET(Q3,-2,-3)="C","DETAILED",INDIRECT("'Beneficiaries List'!A" &amp; MATCH(OFFSET(Q3,-2,-3),'Beneficiaries List'!$J:$J,0),TRUE))</f>
        <v>BE 001</v>
      </c>
      <c r="R3" s="346" t="str">
        <f ca="1">""&amp;INDIRECT("'Beneficiaries List'!A" &amp; MATCH(OFFSET(R3,-1,1),'Beneficiaries List'!$K:$K,0),TRUE)</f>
        <v>BE 001</v>
      </c>
      <c r="S3" s="347"/>
      <c r="T3" s="348"/>
      <c r="U3" s="349" t="str">
        <f ca="1">IF(U2="TBE","BE " &amp; TEXT(INDIRECT(ADDRESS(2,MATCH(INT(OFFSET(U3,-1,-2)),2:2,0)),TRUE),"000"),"PROJECT")</f>
        <v>BE 001</v>
      </c>
    </row>
    <row r="4" spans="1:23" ht="15">
      <c r="A4" s="21" t="s">
        <v>71</v>
      </c>
      <c r="N4"/>
      <c r="Q4" s="345"/>
      <c r="R4" s="351" t="str">
        <f ca="1">""&amp;INDIRECT("'Beneficiaries List'!B" &amp; MATCH(OFFSET(R4,-2,1),'Beneficiaries List'!$K:$K,0),TRUE)</f>
        <v/>
      </c>
      <c r="S4" s="352"/>
      <c r="T4" s="353"/>
      <c r="U4" s="350"/>
    </row>
    <row r="5" spans="1:23" ht="24">
      <c r="A5" s="21" t="s">
        <v>71</v>
      </c>
      <c r="E5" s="21">
        <v>0</v>
      </c>
      <c r="F5" s="21">
        <v>1</v>
      </c>
      <c r="G5" s="21">
        <v>2</v>
      </c>
      <c r="H5" s="21">
        <v>3</v>
      </c>
      <c r="I5" s="21">
        <v>4</v>
      </c>
      <c r="J5" s="164">
        <v>5</v>
      </c>
      <c r="K5" s="21">
        <v>6</v>
      </c>
      <c r="L5" s="21">
        <v>7</v>
      </c>
      <c r="N5"/>
      <c r="Q5" s="45" t="str">
        <f ca="1">""&amp;IF(OFFSET(Q5,-4,-3)="C","CONSOLIDATION",INDIRECT("'Beneficiaries List'!B" &amp; MATCH(OFFSET(Q5,-4,-3),'Beneficiaries List'!$J:$J,0),TRUE))</f>
        <v/>
      </c>
      <c r="R5" s="116" t="str">
        <f ca="1">IF(OFFSET(R5,-3,0)="TT","BE+TP
TOTAL COSTS","UNITS")</f>
        <v>UNITS</v>
      </c>
      <c r="S5" s="120" t="str">
        <f ca="1">IF(OFFSET(S5,0,-1)="UNITS","COST
PER UNIT","")</f>
        <v>COST
PER UNIT</v>
      </c>
      <c r="T5" s="121" t="str">
        <f ca="1">IF(OFFSET(T5,0,-2)="UNITS",IF(OFFSET(T5,-3,-2)="BE","BENEFICIARY","AFFILIATED ENTITY") &amp; "
TOTAL COSTS","")</f>
        <v>BENEFICIARY
TOTAL COSTS</v>
      </c>
      <c r="U5" s="231" t="s">
        <v>72</v>
      </c>
    </row>
    <row r="6" spans="1:23" s="24" customFormat="1" ht="15.75" thickBot="1">
      <c r="A6" s="24" t="s">
        <v>71</v>
      </c>
      <c r="J6" s="165"/>
      <c r="M6" s="163"/>
      <c r="N6" s="25"/>
      <c r="O6" s="26"/>
      <c r="P6" s="26"/>
      <c r="Q6" s="26"/>
      <c r="R6" s="117">
        <v>0</v>
      </c>
      <c r="S6" s="122">
        <v>-1</v>
      </c>
      <c r="T6" s="123">
        <v>-2</v>
      </c>
      <c r="U6" s="232"/>
      <c r="V6" s="213"/>
    </row>
    <row r="7" spans="1:23" customFormat="1" ht="16.5" thickBot="1">
      <c r="A7" s="21" t="s">
        <v>71</v>
      </c>
      <c r="J7" s="166"/>
      <c r="N7" s="21"/>
      <c r="O7" s="354" t="s">
        <v>73</v>
      </c>
      <c r="P7" s="355"/>
      <c r="Q7" s="356"/>
      <c r="R7" s="264">
        <f>SUMIF($E:$E,"GT",R:R)</f>
        <v>0</v>
      </c>
      <c r="S7" s="265"/>
      <c r="T7" s="265">
        <f ca="1">SUMIF($E:$E,"GT",T:T)</f>
        <v>0</v>
      </c>
      <c r="U7" s="266">
        <f ca="1">IF(OFFSET(U7,ROW(U$2)-ROW(U7),0)="TT",SUMIF(INDIRECT(ADDRESS(2,COLUMN($Q7)+1) &amp; ":" &amp; ADDRESS(2,COLUMN(U7)-1),TRUE),"TBE",INDIRECT(ADDRESS(ROW(U7), COLUMN($Q7)+1) &amp; ":" &amp; ADDRESS(ROW(U7),COLUMN(U7)-1),TRUE)),IF(OFFSET(U7,ROW(U$2)-ROW(U7),0)="TBE",SUMIF(INDIRECT(ADDRESS(2,MATCH(INT(OFFSET(U7,ROW(U$2)-ROW(U7),-2)),$2:$2,0)) &amp; ":" &amp; ADDRESS(2,COLUMN(U7)-1),TRUE),"T",INDIRECT(ADDRESS(ROW(U7), MATCH(INT(OFFSET(U7,ROW(U$2)-ROW(U7),-2)),$2:$2,0)) &amp; ":" &amp; ADDRESS(ROW(U7),COLUMN(U7)-1),TRUE)),IF(OFFSET(U7,0,COLUMN($M7)-COLUMN(U7))="V",OFFSET(U7,0,-2)*OFFSET(U7,0,-1),"TOTAL")))</f>
        <v>0</v>
      </c>
      <c r="V7" s="214"/>
    </row>
    <row r="8" spans="1:23" s="42" customFormat="1" ht="15.75" thickBot="1">
      <c r="A8" s="42" t="s">
        <v>71</v>
      </c>
      <c r="J8" s="164"/>
      <c r="N8" s="43"/>
      <c r="O8" s="44"/>
      <c r="P8" s="44"/>
      <c r="Q8" s="44"/>
      <c r="R8" s="267"/>
      <c r="S8" s="268"/>
      <c r="T8" s="269"/>
      <c r="U8" s="270"/>
      <c r="V8" s="215"/>
    </row>
    <row r="9" spans="1:23" ht="13.5" thickTop="1" thickBot="1">
      <c r="A9" s="21" t="str">
        <f ca="1">IF(ISNUMBER(OFFSET(A9,0,13)),"START",IF(AND(OFFSET(A9,0,2)=0,OFFSET(A9,0,4)="GT"),"END",""))&amp;OFFSET(A9,0,1)</f>
        <v>STARTWP001</v>
      </c>
      <c r="B9" s="21" t="str">
        <f ca="1">IF(ISNUMBER(OFFSET(B9,0,12)),"WP" &amp; TEXT(OFFSET(B9,0,12),"000"),OFFSET(B9,-1,0))</f>
        <v>WP001</v>
      </c>
      <c r="N9" s="63">
        <v>1</v>
      </c>
      <c r="O9" s="343" t="str">
        <f ca="1">""&amp;VLOOKUP(OFFSET(N9,1,0),'Work Packages List'!A:B,2,FALSE)</f>
        <v/>
      </c>
      <c r="P9" s="343"/>
      <c r="Q9" s="344"/>
      <c r="R9" s="271"/>
      <c r="S9" s="272"/>
      <c r="T9" s="273"/>
      <c r="U9" s="274"/>
    </row>
    <row r="10" spans="1:23">
      <c r="A10" s="21" t="str">
        <f t="shared" ref="A10:A41" ca="1" si="0">IF(ISNUMBER(OFFSET(A10,0,12)),"START",IF(AND(OFFSET(A10,0,2)=0,OFFSET(A10,0,4)="GT"),"END",""))&amp;OFFSET(A10,0,1)</f>
        <v>WP001</v>
      </c>
      <c r="B10" s="21" t="str">
        <f t="shared" ref="B10:B41" ca="1" si="1">IF(ISNUMBER(OFFSET(B10,0,11)),"WP" &amp; TEXT(OFFSET(B10,0,11),"000"),OFFSET(B10,-1,0))</f>
        <v>WP001</v>
      </c>
      <c r="C10" s="21">
        <v>4</v>
      </c>
      <c r="D10" s="21" t="s">
        <v>74</v>
      </c>
      <c r="H10" s="21" t="s">
        <v>75</v>
      </c>
      <c r="I10" s="21" t="s">
        <v>76</v>
      </c>
      <c r="M10" s="21" t="s">
        <v>47</v>
      </c>
      <c r="N10" s="357" t="str">
        <f ca="1">"WP " &amp; TEXT(OFFSET(N10,-1,0),"000")</f>
        <v>WP 001</v>
      </c>
      <c r="O10" s="324" t="s">
        <v>37</v>
      </c>
      <c r="P10" s="325"/>
      <c r="Q10" s="359"/>
      <c r="R10" s="275">
        <f ca="1">IF(OFFSET(R10,ROW(R$2)-ROW(R10),0)="TT","TT",IF(OFFSET(R10,0,COLUMN($M10)-COLUMN(R10))="%",ROUND(OFFSET(R10,-2,0)*0.07,0),IF(OFFSET(R10,0,COLUMN($M10)-COLUMN(R10))="V","x",SUMIF(INDIRECT(ADDRESS(MATCH("START"&amp;OFFSET(R10,0,COLUMN($B10)-COLUMN(R10)),$A:$A,0),$C10+COLUMN($E10)+1)&amp;":"&amp;ADDRESS(MATCH("END"&amp;OFFSET(R10,0,COLUMN($B10)-COLUMN(R10)),$A:$A,0),$C10+COLUMN($E10)+1),TRUE),INDIRECT(ADDRESS(ROW(R10),$C10+COLUMN($E10)),TRUE),INDIRECT(ADDRESS(MATCH("START"&amp;OFFSET(R10,0,COLUMN($B10)-COLUMN(R10)),$A:$A,0),COLUMN(R10))&amp;":"&amp;ADDRESS(MATCH("END"&amp;OFFSET(R10,0,COLUMN($B10)-COLUMN(R10)),$A:$A,0),COLUMN(R10)),TRUE)))))</f>
        <v>0</v>
      </c>
      <c r="S10" s="276"/>
      <c r="T10" s="277">
        <f ca="1">IF(OFFSET(T10,ROW(T$2)-ROW(T10),0)="TT","TT",IF(OFFSET(T10,0,COLUMN($M10)-COLUMN(T10))="%",ROUND((OFFSET(T10,-2,0)-OFFSET(T10,-21,0))*0.07,2),IF(OFFSET(T10,0,COLUMN($M10)-COLUMN(T10))="V",ROUND(OFFSET(T10,0,-2)*OFFSET(T10,0,-1),2),SUMIF(INDIRECT(ADDRESS(MATCH("START"&amp;OFFSET(T10,0,COLUMN($B10)-COLUMN(T10)),$A:$A,0),$C10+COLUMN($E10)+1)&amp;":"&amp;ADDRESS(MATCH("END"&amp;OFFSET(T10,0,COLUMN($B10)-COLUMN(T10)),$A:$A,0),$C10+COLUMN($E10)+1),TRUE),INDIRECT(ADDRESS(ROW(T10),$C10+COLUMN($E10)),TRUE),INDIRECT(ADDRESS(MATCH("START"&amp;OFFSET(T10,0,COLUMN($B10)-COLUMN(T10)),$A:$A,0),COLUMN(T10))&amp;":"&amp;ADDRESS(MATCH("END"&amp;OFFSET(T10,0,COLUMN($B10)-COLUMN(T10)),$A:$A,0),COLUMN(T10)),TRUE)))))</f>
        <v>0</v>
      </c>
      <c r="U10" s="278">
        <f t="shared" ref="U10:U37" ca="1" si="2">IF(OFFSET(U10,ROW(U$2)-ROW(U10),0)="TT",SUMIF(INDIRECT(ADDRESS(2,COLUMN($Q10)+1) &amp; ":" &amp; ADDRESS(2,COLUMN(U10)-1),TRUE),"TBE",INDIRECT(ADDRESS(ROW(U10), COLUMN($Q10)+1) &amp; ":" &amp; ADDRESS(ROW(U10),COLUMN(U10)-1),TRUE)),IF(OFFSET(U10,ROW(U$2)-ROW(U10),0)="TBE",SUMIF(INDIRECT(ADDRESS(2,MATCH(INT(OFFSET(U10,ROW(U$2)-ROW(U10),-2)),$2:$2,0)) &amp; ":" &amp; ADDRESS(2,COLUMN(U10)-1),TRUE),"T",INDIRECT(ADDRESS(ROW(U10), MATCH(INT(OFFSET(U10,ROW(U$2)-ROW(U10),-2)),$2:$2,0)) &amp; ":" &amp; ADDRESS(ROW(U10),COLUMN(U10)-1),TRUE)),IF(OFFSET(U10,0,COLUMN($M10)-COLUMN(U10))="V",OFFSET(U10,0,-2)*OFFSET(U10,0,-1),"TOTAL")))</f>
        <v>0</v>
      </c>
    </row>
    <row r="11" spans="1:23">
      <c r="A11" s="21" t="str">
        <f t="shared" ca="1" si="0"/>
        <v>WP001</v>
      </c>
      <c r="B11" s="21" t="str">
        <f t="shared" ca="1" si="1"/>
        <v>WP001</v>
      </c>
      <c r="C11" s="21">
        <v>6</v>
      </c>
      <c r="D11" s="21" t="s">
        <v>77</v>
      </c>
      <c r="J11" s="164" t="s">
        <v>76</v>
      </c>
      <c r="K11" s="21" t="s">
        <v>78</v>
      </c>
      <c r="M11" s="21" t="s">
        <v>47</v>
      </c>
      <c r="N11" s="357"/>
      <c r="O11" s="27"/>
      <c r="P11" s="322" t="s">
        <v>79</v>
      </c>
      <c r="Q11" s="360"/>
      <c r="R11" s="279">
        <f ca="1">IF(OFFSET(R11,ROW(R$2)-ROW(R11),0)="TT","TT",IF(OFFSET(R11,0,COLUMN($M11)-COLUMN(R11))="%",ROUND(OFFSET(R11,-2,0)*0.07,0),IF(OFFSET(R11,0,COLUMN($M11)-COLUMN(R11))="V","x",SUMIF(INDIRECT(ADDRESS(MATCH("START"&amp;OFFSET(R11,0,COLUMN($B11)-COLUMN(R11)),$A:$A,0),$C11+COLUMN($E11)+1)&amp;":"&amp;ADDRESS(MATCH("END"&amp;OFFSET(R11,0,COLUMN($B11)-COLUMN(R11)),$A:$A,0),$C11+COLUMN($E11)+1),TRUE),INDIRECT(ADDRESS(ROW(R11),$C11+COLUMN($E11)),TRUE),INDIRECT(ADDRESS(MATCH("START"&amp;OFFSET(R11,0,COLUMN($B11)-COLUMN(R11)),$A:$A,0),COLUMN(R11))&amp;":"&amp;ADDRESS(MATCH("END"&amp;OFFSET(R11,0,COLUMN($B11)-COLUMN(R11)),$A:$A,0),COLUMN(R11)),TRUE)))))</f>
        <v>0</v>
      </c>
      <c r="S11" s="280"/>
      <c r="T11" s="281">
        <f t="shared" ref="T11:T41" ca="1" si="3">IF(OFFSET(T11,ROW(T$2)-ROW(T11),0)="TT","TT",IF(OFFSET(T11,0,COLUMN($M11)-COLUMN(T11))="%",ROUND((OFFSET(T11,-2,0)-OFFSET(T11,-21,0))*0.07,2),IF(OFFSET(T11,0,COLUMN($M11)-COLUMN(T11))="V",ROUND(OFFSET(T11,0,-2)*OFFSET(T11,0,-1),2),SUMIF(INDIRECT(ADDRESS(MATCH("START"&amp;OFFSET(T11,0,COLUMN($B11)-COLUMN(T11)),$A:$A,0),$C11+COLUMN($E11)+1)&amp;":"&amp;ADDRESS(MATCH("END"&amp;OFFSET(T11,0,COLUMN($B11)-COLUMN(T11)),$A:$A,0),$C11+COLUMN($E11)+1),TRUE),INDIRECT(ADDRESS(ROW(T11),$C11+COLUMN($E11)),TRUE),INDIRECT(ADDRESS(MATCH("START"&amp;OFFSET(T11,0,COLUMN($B11)-COLUMN(T11)),$A:$A,0),COLUMN(T11))&amp;":"&amp;ADDRESS(MATCH("END"&amp;OFFSET(T11,0,COLUMN($B11)-COLUMN(T11)),$A:$A,0),COLUMN(T11)),TRUE)))))</f>
        <v>0</v>
      </c>
      <c r="U11" s="282">
        <f t="shared" ca="1" si="2"/>
        <v>0</v>
      </c>
      <c r="W11" s="23"/>
    </row>
    <row r="12" spans="1:23">
      <c r="A12" s="21" t="str">
        <f t="shared" ca="1" si="0"/>
        <v>WP001</v>
      </c>
      <c r="B12" s="21" t="str">
        <f t="shared" ca="1" si="1"/>
        <v>WP001</v>
      </c>
      <c r="C12" s="21">
        <v>7</v>
      </c>
      <c r="D12" s="21" t="s">
        <v>80</v>
      </c>
      <c r="L12" s="21" t="s">
        <v>78</v>
      </c>
      <c r="M12" s="21" t="s">
        <v>81</v>
      </c>
      <c r="N12" s="357"/>
      <c r="O12" s="28"/>
      <c r="P12" s="29"/>
      <c r="Q12" s="30" t="str">
        <f>EMP_TYPE1</f>
        <v>Type 1</v>
      </c>
      <c r="R12" s="283"/>
      <c r="S12" s="284"/>
      <c r="T12" s="285">
        <f t="shared" ca="1" si="3"/>
        <v>0</v>
      </c>
      <c r="U12" s="282">
        <f t="shared" ca="1" si="2"/>
        <v>0</v>
      </c>
      <c r="W12" s="23"/>
    </row>
    <row r="13" spans="1:23">
      <c r="A13" s="21" t="str">
        <f t="shared" ca="1" si="0"/>
        <v>WP001</v>
      </c>
      <c r="B13" s="21" t="str">
        <f t="shared" ca="1" si="1"/>
        <v>WP001</v>
      </c>
      <c r="C13" s="21">
        <v>7</v>
      </c>
      <c r="D13" s="21" t="s">
        <v>82</v>
      </c>
      <c r="L13" s="21" t="s">
        <v>78</v>
      </c>
      <c r="M13" s="21" t="s">
        <v>81</v>
      </c>
      <c r="N13" s="357"/>
      <c r="O13" s="28"/>
      <c r="P13" s="29"/>
      <c r="Q13" s="30" t="str">
        <f>EMP_TYPE2</f>
        <v>Type 2</v>
      </c>
      <c r="R13" s="283"/>
      <c r="S13" s="284"/>
      <c r="T13" s="285">
        <f t="shared" ca="1" si="3"/>
        <v>0</v>
      </c>
      <c r="U13" s="282">
        <f t="shared" ca="1" si="2"/>
        <v>0</v>
      </c>
      <c r="W13" s="23"/>
    </row>
    <row r="14" spans="1:23">
      <c r="A14" s="21" t="str">
        <f t="shared" ca="1" si="0"/>
        <v>WP001</v>
      </c>
      <c r="B14" s="21" t="str">
        <f t="shared" ca="1" si="1"/>
        <v>WP001</v>
      </c>
      <c r="C14" s="21">
        <v>7</v>
      </c>
      <c r="D14" s="21" t="s">
        <v>83</v>
      </c>
      <c r="L14" s="21" t="s">
        <v>78</v>
      </c>
      <c r="M14" s="21" t="s">
        <v>81</v>
      </c>
      <c r="N14" s="357"/>
      <c r="O14" s="28"/>
      <c r="P14" s="29"/>
      <c r="Q14" s="30" t="str">
        <f>EMP_TYPE3</f>
        <v>Type 3</v>
      </c>
      <c r="R14" s="283"/>
      <c r="S14" s="284"/>
      <c r="T14" s="285">
        <f t="shared" ca="1" si="3"/>
        <v>0</v>
      </c>
      <c r="U14" s="282">
        <f t="shared" ca="1" si="2"/>
        <v>0</v>
      </c>
      <c r="W14" s="23"/>
    </row>
    <row r="15" spans="1:23">
      <c r="A15" s="21" t="str">
        <f t="shared" ca="1" si="0"/>
        <v>WP001</v>
      </c>
      <c r="B15" s="21" t="str">
        <f t="shared" ca="1" si="1"/>
        <v>WP001</v>
      </c>
      <c r="C15" s="21">
        <v>7</v>
      </c>
      <c r="D15" s="21" t="s">
        <v>84</v>
      </c>
      <c r="L15" s="21" t="s">
        <v>78</v>
      </c>
      <c r="M15" s="21" t="s">
        <v>81</v>
      </c>
      <c r="N15" s="357"/>
      <c r="O15" s="28"/>
      <c r="P15" s="29"/>
      <c r="Q15" s="30" t="str">
        <f>EMP_TYPE4</f>
        <v>Type 4</v>
      </c>
      <c r="R15" s="283"/>
      <c r="S15" s="284"/>
      <c r="T15" s="285">
        <f t="shared" ca="1" si="3"/>
        <v>0</v>
      </c>
      <c r="U15" s="282">
        <f t="shared" ca="1" si="2"/>
        <v>0</v>
      </c>
      <c r="W15" s="23"/>
    </row>
    <row r="16" spans="1:23">
      <c r="A16" s="21" t="str">
        <f t="shared" ca="1" si="0"/>
        <v>WP001</v>
      </c>
      <c r="B16" s="21" t="str">
        <f t="shared" ca="1" si="1"/>
        <v>WP001</v>
      </c>
      <c r="C16" s="21">
        <v>7</v>
      </c>
      <c r="D16" s="21" t="s">
        <v>85</v>
      </c>
      <c r="L16" s="21" t="s">
        <v>78</v>
      </c>
      <c r="M16" s="21" t="s">
        <v>81</v>
      </c>
      <c r="N16" s="357"/>
      <c r="O16" s="28"/>
      <c r="P16" s="29"/>
      <c r="Q16" s="30" t="str">
        <f>EMP_OTHER</f>
        <v>Other</v>
      </c>
      <c r="R16" s="283"/>
      <c r="S16" s="284"/>
      <c r="T16" s="285">
        <f t="shared" ca="1" si="3"/>
        <v>0</v>
      </c>
      <c r="U16" s="282">
        <f t="shared" ca="1" si="2"/>
        <v>0</v>
      </c>
      <c r="W16" s="23"/>
    </row>
    <row r="17" spans="1:23">
      <c r="A17" s="21" t="str">
        <f t="shared" ca="1" si="0"/>
        <v>WP001</v>
      </c>
      <c r="B17" s="21" t="str">
        <f t="shared" ca="1" si="1"/>
        <v>WP001</v>
      </c>
      <c r="C17" s="21">
        <v>6</v>
      </c>
      <c r="D17" s="21" t="s">
        <v>86</v>
      </c>
      <c r="J17" s="164" t="s">
        <v>76</v>
      </c>
      <c r="M17" s="21" t="s">
        <v>81</v>
      </c>
      <c r="N17" s="357"/>
      <c r="O17" s="31"/>
      <c r="P17" s="361" t="s">
        <v>87</v>
      </c>
      <c r="Q17" s="362"/>
      <c r="R17" s="286"/>
      <c r="S17" s="287"/>
      <c r="T17" s="281">
        <f t="shared" ca="1" si="3"/>
        <v>0</v>
      </c>
      <c r="U17" s="282">
        <f t="shared" ca="1" si="2"/>
        <v>0</v>
      </c>
      <c r="W17" s="23"/>
    </row>
    <row r="18" spans="1:23">
      <c r="A18" s="21" t="str">
        <f t="shared" ca="1" si="0"/>
        <v>WP001</v>
      </c>
      <c r="B18" s="21" t="str">
        <f t="shared" ca="1" si="1"/>
        <v>WP001</v>
      </c>
      <c r="C18" s="21">
        <v>6</v>
      </c>
      <c r="D18" s="21" t="s">
        <v>88</v>
      </c>
      <c r="J18" s="164" t="s">
        <v>76</v>
      </c>
      <c r="M18" s="21" t="s">
        <v>81</v>
      </c>
      <c r="N18" s="357"/>
      <c r="O18" s="31"/>
      <c r="P18" s="361" t="s">
        <v>89</v>
      </c>
      <c r="Q18" s="362"/>
      <c r="R18" s="286"/>
      <c r="S18" s="287"/>
      <c r="T18" s="281">
        <f t="shared" ca="1" si="3"/>
        <v>0</v>
      </c>
      <c r="U18" s="282">
        <f t="shared" ca="1" si="2"/>
        <v>0</v>
      </c>
      <c r="W18" s="23"/>
    </row>
    <row r="19" spans="1:23">
      <c r="A19" s="21" t="str">
        <f t="shared" ca="1" si="0"/>
        <v>WP001</v>
      </c>
      <c r="B19" s="21" t="str">
        <f t="shared" ca="1" si="1"/>
        <v>WP001</v>
      </c>
      <c r="C19" s="21">
        <v>6</v>
      </c>
      <c r="D19" s="21" t="s">
        <v>90</v>
      </c>
      <c r="J19" s="164" t="s">
        <v>76</v>
      </c>
      <c r="M19" s="21" t="s">
        <v>81</v>
      </c>
      <c r="N19" s="357"/>
      <c r="O19" s="31"/>
      <c r="P19" s="361" t="s">
        <v>91</v>
      </c>
      <c r="Q19" s="362"/>
      <c r="R19" s="286"/>
      <c r="S19" s="287"/>
      <c r="T19" s="281">
        <f t="shared" ca="1" si="3"/>
        <v>0</v>
      </c>
      <c r="U19" s="282">
        <f t="shared" ca="1" si="2"/>
        <v>0</v>
      </c>
      <c r="W19" s="23"/>
    </row>
    <row r="20" spans="1:23">
      <c r="A20" s="21" t="str">
        <f t="shared" ca="1" si="0"/>
        <v>WP001</v>
      </c>
      <c r="B20" s="21" t="str">
        <f t="shared" ca="1" si="1"/>
        <v>WP001</v>
      </c>
      <c r="C20" s="21">
        <v>6</v>
      </c>
      <c r="D20" s="21" t="s">
        <v>92</v>
      </c>
      <c r="J20" s="164" t="s">
        <v>76</v>
      </c>
      <c r="M20" s="21" t="s">
        <v>81</v>
      </c>
      <c r="N20" s="357"/>
      <c r="O20" s="31"/>
      <c r="P20" s="361" t="s">
        <v>93</v>
      </c>
      <c r="Q20" s="362"/>
      <c r="R20" s="286"/>
      <c r="S20" s="287"/>
      <c r="T20" s="281">
        <f t="shared" ca="1" si="3"/>
        <v>0</v>
      </c>
      <c r="U20" s="282">
        <f t="shared" ca="1" si="2"/>
        <v>0</v>
      </c>
    </row>
    <row r="21" spans="1:23">
      <c r="A21" s="21" t="str">
        <f t="shared" ca="1" si="0"/>
        <v>WP001</v>
      </c>
      <c r="B21" s="21" t="str">
        <f t="shared" ca="1" si="1"/>
        <v>WP001</v>
      </c>
      <c r="C21" s="21">
        <v>4</v>
      </c>
      <c r="D21" s="21" t="s">
        <v>94</v>
      </c>
      <c r="H21" s="21" t="s">
        <v>75</v>
      </c>
      <c r="I21" s="21" t="s">
        <v>95</v>
      </c>
      <c r="M21" s="21" t="s">
        <v>81</v>
      </c>
      <c r="N21" s="357"/>
      <c r="O21" s="324" t="s">
        <v>66</v>
      </c>
      <c r="P21" s="325"/>
      <c r="Q21" s="325"/>
      <c r="R21" s="288"/>
      <c r="S21" s="289"/>
      <c r="T21" s="277">
        <f t="shared" ca="1" si="3"/>
        <v>0</v>
      </c>
      <c r="U21" s="278">
        <f t="shared" ca="1" si="2"/>
        <v>0</v>
      </c>
    </row>
    <row r="22" spans="1:23">
      <c r="A22" s="21" t="str">
        <f t="shared" ca="1" si="0"/>
        <v>WP001</v>
      </c>
      <c r="B22" s="21" t="str">
        <f t="shared" ca="1" si="1"/>
        <v>WP001</v>
      </c>
      <c r="C22" s="21">
        <v>4</v>
      </c>
      <c r="D22" s="21" t="s">
        <v>96</v>
      </c>
      <c r="H22" s="21" t="s">
        <v>75</v>
      </c>
      <c r="I22" s="21" t="s">
        <v>97</v>
      </c>
      <c r="M22" s="21" t="s">
        <v>47</v>
      </c>
      <c r="N22" s="357"/>
      <c r="O22" s="324" t="s">
        <v>98</v>
      </c>
      <c r="P22" s="325"/>
      <c r="Q22" s="325"/>
      <c r="R22" s="275"/>
      <c r="S22" s="276"/>
      <c r="T22" s="277">
        <f t="shared" ca="1" si="3"/>
        <v>0</v>
      </c>
      <c r="U22" s="278">
        <f t="shared" ca="1" si="2"/>
        <v>0</v>
      </c>
    </row>
    <row r="23" spans="1:23">
      <c r="A23" s="21" t="str">
        <f t="shared" ca="1" si="0"/>
        <v>WP001</v>
      </c>
      <c r="B23" s="21" t="str">
        <f t="shared" ca="1" si="1"/>
        <v>WP001</v>
      </c>
      <c r="C23" s="21">
        <v>6</v>
      </c>
      <c r="D23" s="21" t="s">
        <v>99</v>
      </c>
      <c r="J23" s="164" t="s">
        <v>97</v>
      </c>
      <c r="K23" s="21" t="s">
        <v>100</v>
      </c>
      <c r="M23" s="21" t="s">
        <v>47</v>
      </c>
      <c r="N23" s="357"/>
      <c r="O23" s="32"/>
      <c r="P23" s="362" t="s">
        <v>101</v>
      </c>
      <c r="Q23" s="362"/>
      <c r="R23" s="279"/>
      <c r="S23" s="280"/>
      <c r="T23" s="281">
        <f t="shared" ca="1" si="3"/>
        <v>0</v>
      </c>
      <c r="U23" s="282">
        <f t="shared" ca="1" si="2"/>
        <v>0</v>
      </c>
    </row>
    <row r="24" spans="1:23">
      <c r="A24" s="21" t="str">
        <f t="shared" ca="1" si="0"/>
        <v>WP001</v>
      </c>
      <c r="B24" s="21" t="str">
        <f t="shared" ca="1" si="1"/>
        <v>WP001</v>
      </c>
      <c r="C24" s="21">
        <v>7</v>
      </c>
      <c r="D24" s="21" t="s">
        <v>102</v>
      </c>
      <c r="L24" s="21" t="s">
        <v>100</v>
      </c>
      <c r="M24" s="21" t="s">
        <v>81</v>
      </c>
      <c r="N24" s="357"/>
      <c r="O24" s="33"/>
      <c r="P24" s="34"/>
      <c r="Q24" s="35" t="s">
        <v>103</v>
      </c>
      <c r="R24" s="283"/>
      <c r="S24" s="284"/>
      <c r="T24" s="285">
        <f t="shared" ca="1" si="3"/>
        <v>0</v>
      </c>
      <c r="U24" s="282">
        <f t="shared" ca="1" si="2"/>
        <v>0</v>
      </c>
    </row>
    <row r="25" spans="1:23">
      <c r="A25" s="21" t="str">
        <f t="shared" ca="1" si="0"/>
        <v>WP001</v>
      </c>
      <c r="B25" s="21" t="str">
        <f t="shared" ca="1" si="1"/>
        <v>WP001</v>
      </c>
      <c r="C25" s="21">
        <v>7</v>
      </c>
      <c r="D25" s="21" t="s">
        <v>104</v>
      </c>
      <c r="L25" s="21" t="s">
        <v>100</v>
      </c>
      <c r="M25" s="21" t="s">
        <v>81</v>
      </c>
      <c r="N25" s="357"/>
      <c r="O25" s="33"/>
      <c r="P25" s="34"/>
      <c r="Q25" s="35" t="s">
        <v>105</v>
      </c>
      <c r="R25" s="283"/>
      <c r="S25" s="284"/>
      <c r="T25" s="285">
        <f t="shared" ca="1" si="3"/>
        <v>0</v>
      </c>
      <c r="U25" s="282">
        <f t="shared" ca="1" si="2"/>
        <v>0</v>
      </c>
    </row>
    <row r="26" spans="1:23">
      <c r="A26" s="21" t="str">
        <f t="shared" ca="1" si="0"/>
        <v>WP001</v>
      </c>
      <c r="B26" s="21" t="str">
        <f t="shared" ca="1" si="1"/>
        <v>WP001</v>
      </c>
      <c r="C26" s="21">
        <v>7</v>
      </c>
      <c r="D26" s="21" t="s">
        <v>106</v>
      </c>
      <c r="L26" s="21" t="s">
        <v>100</v>
      </c>
      <c r="M26" s="21" t="s">
        <v>81</v>
      </c>
      <c r="N26" s="357"/>
      <c r="O26" s="33"/>
      <c r="P26" s="34"/>
      <c r="Q26" s="35" t="s">
        <v>107</v>
      </c>
      <c r="R26" s="283"/>
      <c r="S26" s="284"/>
      <c r="T26" s="285">
        <f t="shared" ca="1" si="3"/>
        <v>0</v>
      </c>
      <c r="U26" s="282">
        <f t="shared" ca="1" si="2"/>
        <v>0</v>
      </c>
    </row>
    <row r="27" spans="1:23">
      <c r="A27" s="21" t="str">
        <f t="shared" ca="1" si="0"/>
        <v>WP001</v>
      </c>
      <c r="B27" s="21" t="str">
        <f t="shared" ca="1" si="1"/>
        <v>WP001</v>
      </c>
      <c r="C27" s="21">
        <v>5</v>
      </c>
      <c r="D27" s="21" t="s">
        <v>108</v>
      </c>
      <c r="J27" s="164" t="s">
        <v>97</v>
      </c>
      <c r="M27" s="21" t="s">
        <v>81</v>
      </c>
      <c r="N27" s="357"/>
      <c r="O27" s="36"/>
      <c r="P27" s="362" t="s">
        <v>109</v>
      </c>
      <c r="Q27" s="362"/>
      <c r="R27" s="286"/>
      <c r="S27" s="287"/>
      <c r="T27" s="281">
        <f t="shared" ca="1" si="3"/>
        <v>0</v>
      </c>
      <c r="U27" s="282">
        <f t="shared" ca="1" si="2"/>
        <v>0</v>
      </c>
    </row>
    <row r="28" spans="1:23">
      <c r="A28" s="21" t="str">
        <f t="shared" ca="1" si="0"/>
        <v>WP001</v>
      </c>
      <c r="B28" s="21" t="str">
        <f t="shared" ca="1" si="1"/>
        <v>WP001</v>
      </c>
      <c r="C28" s="21">
        <v>6</v>
      </c>
      <c r="D28" s="21" t="s">
        <v>110</v>
      </c>
      <c r="J28" s="164" t="s">
        <v>97</v>
      </c>
      <c r="K28" s="21" t="s">
        <v>111</v>
      </c>
      <c r="M28" s="21" t="s">
        <v>47</v>
      </c>
      <c r="N28" s="357"/>
      <c r="O28" s="36"/>
      <c r="P28" s="362" t="s">
        <v>112</v>
      </c>
      <c r="Q28" s="362"/>
      <c r="R28" s="290"/>
      <c r="S28" s="280"/>
      <c r="T28" s="281">
        <f t="shared" ca="1" si="3"/>
        <v>0</v>
      </c>
      <c r="U28" s="282">
        <f t="shared" ca="1" si="2"/>
        <v>0</v>
      </c>
    </row>
    <row r="29" spans="1:23">
      <c r="A29" s="21" t="str">
        <f t="shared" ca="1" si="0"/>
        <v>WP001</v>
      </c>
      <c r="B29" s="21" t="str">
        <f t="shared" ca="1" si="1"/>
        <v>WP001</v>
      </c>
      <c r="C29" s="21">
        <v>7</v>
      </c>
      <c r="D29" s="21" t="s">
        <v>113</v>
      </c>
      <c r="L29" s="21" t="s">
        <v>111</v>
      </c>
      <c r="M29" s="21" t="s">
        <v>81</v>
      </c>
      <c r="N29" s="357"/>
      <c r="O29" s="36"/>
      <c r="P29" s="41"/>
      <c r="Q29" s="35" t="s">
        <v>114</v>
      </c>
      <c r="R29" s="283"/>
      <c r="S29" s="284"/>
      <c r="T29" s="285">
        <f t="shared" ca="1" si="3"/>
        <v>0</v>
      </c>
      <c r="U29" s="282">
        <f t="shared" ca="1" si="2"/>
        <v>0</v>
      </c>
    </row>
    <row r="30" spans="1:23">
      <c r="A30" s="21" t="str">
        <f t="shared" ca="1" si="0"/>
        <v>WP001</v>
      </c>
      <c r="B30" s="21" t="str">
        <f t="shared" ca="1" si="1"/>
        <v>WP001</v>
      </c>
      <c r="C30" s="21">
        <v>7</v>
      </c>
      <c r="D30" s="21" t="s">
        <v>115</v>
      </c>
      <c r="L30" s="21" t="s">
        <v>111</v>
      </c>
      <c r="M30" s="21" t="s">
        <v>81</v>
      </c>
      <c r="N30" s="357"/>
      <c r="O30" s="36"/>
      <c r="P30" s="41"/>
      <c r="Q30" s="35" t="s">
        <v>116</v>
      </c>
      <c r="R30" s="283"/>
      <c r="S30" s="284"/>
      <c r="T30" s="285">
        <f t="shared" ca="1" si="3"/>
        <v>0</v>
      </c>
      <c r="U30" s="282">
        <f t="shared" ca="1" si="2"/>
        <v>0</v>
      </c>
    </row>
    <row r="31" spans="1:23">
      <c r="A31" s="21" t="str">
        <f t="shared" ca="1" si="0"/>
        <v>WP001</v>
      </c>
      <c r="B31" s="21" t="str">
        <f t="shared" ca="1" si="1"/>
        <v>WP001</v>
      </c>
      <c r="C31" s="21">
        <v>7</v>
      </c>
      <c r="D31" s="21" t="s">
        <v>117</v>
      </c>
      <c r="L31" s="21" t="s">
        <v>111</v>
      </c>
      <c r="M31" s="21" t="s">
        <v>81</v>
      </c>
      <c r="N31" s="357"/>
      <c r="O31" s="36"/>
      <c r="P31" s="41"/>
      <c r="Q31" s="35" t="s">
        <v>118</v>
      </c>
      <c r="R31" s="283"/>
      <c r="S31" s="284"/>
      <c r="T31" s="285">
        <f t="shared" ca="1" si="3"/>
        <v>0</v>
      </c>
      <c r="U31" s="282">
        <f t="shared" ca="1" si="2"/>
        <v>0</v>
      </c>
    </row>
    <row r="32" spans="1:23">
      <c r="A32" s="21" t="str">
        <f t="shared" ca="1" si="0"/>
        <v>WP001</v>
      </c>
      <c r="B32" s="21" t="str">
        <f t="shared" ca="1" si="1"/>
        <v>WP001</v>
      </c>
      <c r="C32" s="21">
        <v>7</v>
      </c>
      <c r="D32" s="21" t="s">
        <v>119</v>
      </c>
      <c r="L32" s="21" t="s">
        <v>111</v>
      </c>
      <c r="M32" s="21" t="s">
        <v>81</v>
      </c>
      <c r="N32" s="357"/>
      <c r="O32" s="36"/>
      <c r="P32" s="41"/>
      <c r="Q32" s="35" t="s">
        <v>120</v>
      </c>
      <c r="R32" s="283"/>
      <c r="S32" s="284"/>
      <c r="T32" s="285">
        <f t="shared" ca="1" si="3"/>
        <v>0</v>
      </c>
      <c r="U32" s="282">
        <f t="shared" ca="1" si="2"/>
        <v>0</v>
      </c>
    </row>
    <row r="33" spans="1:21">
      <c r="A33" s="21" t="str">
        <f t="shared" ca="1" si="0"/>
        <v>WP001</v>
      </c>
      <c r="B33" s="21" t="str">
        <f t="shared" ca="1" si="1"/>
        <v>WP001</v>
      </c>
      <c r="C33" s="21">
        <v>7</v>
      </c>
      <c r="D33" s="21" t="s">
        <v>121</v>
      </c>
      <c r="L33" s="21" t="s">
        <v>111</v>
      </c>
      <c r="M33" s="21" t="s">
        <v>81</v>
      </c>
      <c r="N33" s="357"/>
      <c r="O33" s="36"/>
      <c r="P33" s="41"/>
      <c r="Q33" s="35" t="s">
        <v>122</v>
      </c>
      <c r="R33" s="283"/>
      <c r="S33" s="284"/>
      <c r="T33" s="285">
        <f t="shared" ca="1" si="3"/>
        <v>0</v>
      </c>
      <c r="U33" s="282">
        <f t="shared" ca="1" si="2"/>
        <v>0</v>
      </c>
    </row>
    <row r="34" spans="1:21">
      <c r="A34" s="21" t="str">
        <f t="shared" ca="1" si="0"/>
        <v>WP001</v>
      </c>
      <c r="B34" s="21" t="str">
        <f t="shared" ca="1" si="1"/>
        <v>WP001</v>
      </c>
      <c r="C34" s="21">
        <v>7</v>
      </c>
      <c r="D34" s="21" t="s">
        <v>123</v>
      </c>
      <c r="L34" s="21" t="s">
        <v>111</v>
      </c>
      <c r="M34" s="21" t="s">
        <v>81</v>
      </c>
      <c r="N34" s="357"/>
      <c r="O34" s="37"/>
      <c r="P34" s="41"/>
      <c r="Q34" s="35" t="s">
        <v>124</v>
      </c>
      <c r="R34" s="283"/>
      <c r="S34" s="284"/>
      <c r="T34" s="285">
        <f t="shared" ca="1" si="3"/>
        <v>0</v>
      </c>
      <c r="U34" s="282">
        <f t="shared" ca="1" si="2"/>
        <v>0</v>
      </c>
    </row>
    <row r="35" spans="1:21">
      <c r="A35" s="21" t="str">
        <f t="shared" ca="1" si="0"/>
        <v>WP001</v>
      </c>
      <c r="B35" s="21" t="str">
        <f t="shared" ca="1" si="1"/>
        <v>WP001</v>
      </c>
      <c r="C35" s="21">
        <v>4</v>
      </c>
      <c r="D35" s="21" t="s">
        <v>125</v>
      </c>
      <c r="H35" s="21" t="s">
        <v>75</v>
      </c>
      <c r="I35" s="21" t="s">
        <v>126</v>
      </c>
      <c r="M35" s="21" t="s">
        <v>47</v>
      </c>
      <c r="N35" s="357"/>
      <c r="O35" s="324" t="s">
        <v>127</v>
      </c>
      <c r="P35" s="325"/>
      <c r="Q35" s="325"/>
      <c r="R35" s="275"/>
      <c r="S35" s="276"/>
      <c r="T35" s="277">
        <f t="shared" ca="1" si="3"/>
        <v>0</v>
      </c>
      <c r="U35" s="278">
        <f t="shared" ca="1" si="2"/>
        <v>0</v>
      </c>
    </row>
    <row r="36" spans="1:21">
      <c r="A36" s="21" t="str">
        <f t="shared" ca="1" si="0"/>
        <v>WP001</v>
      </c>
      <c r="B36" s="21" t="str">
        <f t="shared" ca="1" si="1"/>
        <v>WP001</v>
      </c>
      <c r="C36" s="21">
        <v>5</v>
      </c>
      <c r="D36" s="21" t="s">
        <v>128</v>
      </c>
      <c r="J36" s="164" t="s">
        <v>126</v>
      </c>
      <c r="M36" s="21" t="s">
        <v>81</v>
      </c>
      <c r="N36" s="357"/>
      <c r="O36" s="38"/>
      <c r="P36" s="365" t="s">
        <v>129</v>
      </c>
      <c r="Q36" s="361"/>
      <c r="R36" s="283"/>
      <c r="S36" s="284"/>
      <c r="T36" s="285">
        <f t="shared" ca="1" si="3"/>
        <v>0</v>
      </c>
      <c r="U36" s="282">
        <f t="shared" ca="1" si="2"/>
        <v>0</v>
      </c>
    </row>
    <row r="37" spans="1:21">
      <c r="A37" s="21" t="str">
        <f t="shared" ca="1" si="0"/>
        <v>WP001</v>
      </c>
      <c r="B37" s="21" t="str">
        <f t="shared" ca="1" si="1"/>
        <v>WP001</v>
      </c>
      <c r="C37" s="21">
        <v>2</v>
      </c>
      <c r="D37" s="21" t="s">
        <v>130</v>
      </c>
      <c r="F37" s="21" t="s">
        <v>131</v>
      </c>
      <c r="G37" s="21" t="s">
        <v>75</v>
      </c>
      <c r="M37" s="21" t="s">
        <v>47</v>
      </c>
      <c r="N37" s="357"/>
      <c r="O37" s="341" t="s">
        <v>132</v>
      </c>
      <c r="P37" s="342"/>
      <c r="Q37" s="342"/>
      <c r="R37" s="291"/>
      <c r="S37" s="292"/>
      <c r="T37" s="293">
        <f t="shared" ca="1" si="3"/>
        <v>0</v>
      </c>
      <c r="U37" s="294">
        <f t="shared" ca="1" si="2"/>
        <v>0</v>
      </c>
    </row>
    <row r="38" spans="1:21">
      <c r="A38" s="21" t="str">
        <f t="shared" ca="1" si="0"/>
        <v>WP001</v>
      </c>
      <c r="B38" s="21" t="str">
        <f t="shared" ca="1" si="1"/>
        <v>WP001</v>
      </c>
      <c r="C38" s="21">
        <v>1</v>
      </c>
      <c r="N38" s="357"/>
      <c r="O38" s="39"/>
      <c r="P38" s="30"/>
      <c r="Q38" s="30"/>
      <c r="R38" s="295"/>
      <c r="S38" s="296"/>
      <c r="T38" s="285"/>
      <c r="U38" s="282"/>
    </row>
    <row r="39" spans="1:21">
      <c r="A39" s="21" t="str">
        <f t="shared" ca="1" si="0"/>
        <v>WP001</v>
      </c>
      <c r="B39" s="21" t="str">
        <f t="shared" ca="1" si="1"/>
        <v>WP001</v>
      </c>
      <c r="C39" s="21">
        <v>2</v>
      </c>
      <c r="D39" s="21" t="s">
        <v>133</v>
      </c>
      <c r="F39" s="21" t="s">
        <v>131</v>
      </c>
      <c r="M39" s="21" t="s">
        <v>134</v>
      </c>
      <c r="N39" s="357"/>
      <c r="O39" s="324" t="s">
        <v>135</v>
      </c>
      <c r="P39" s="325"/>
      <c r="Q39" s="325"/>
      <c r="R39" s="297"/>
      <c r="S39" s="298"/>
      <c r="T39" s="299">
        <f ca="1">IF(OFFSET(T39,ROW(T$2)-ROW(T39),0)="TT","TT",IF(OFFSET(T39,0,COLUMN($M39)-COLUMN(T39))="%",ROUND((OFFSET(T39,-2,0)-OFFSET(T39,-19,0))*0.07,2),IF(OFFSET(T39,0,COLUMN($M39)-COLUMN(T39))="V",ROUND(OFFSET(T39,0,-2)*OFFSET(T39,0,-1),2),SUMIF(INDIRECT(ADDRESS(MATCH("START"&amp;OFFSET(T39,0,COLUMN($B39)-COLUMN(T39)),$A:$A,0),$C39+COLUMN($E39)+1)&amp;":"&amp;ADDRESS(MATCH("END"&amp;OFFSET(T39,0,COLUMN($B39)-COLUMN(T39)),$A:$A,0),$C39+COLUMN($E39)+1),TRUE),INDIRECT(ADDRESS(ROW(T39),$C39+COLUMN($E39)),TRUE),INDIRECT(ADDRESS(MATCH("START"&amp;OFFSET(T39,0,COLUMN($B39)-COLUMN(T39)),$A:$A,0),COLUMN(T39))&amp;":"&amp;ADDRESS(MATCH("END"&amp;OFFSET(T39,0,COLUMN($B39)-COLUMN(T39)),$A:$A,0),COLUMN(T39)),TRUE)))))</f>
        <v>0</v>
      </c>
      <c r="U39" s="278">
        <f ca="1">IF(OFFSET(U39,ROW(U$2)-ROW(U39),0)="TT",SUMIF(INDIRECT(ADDRESS(2,COLUMN($Q39)+1) &amp; ":" &amp; ADDRESS(2,COLUMN(U39)-1),TRUE),"TBE",INDIRECT(ADDRESS(ROW(U39), COLUMN($Q39)+1) &amp; ":" &amp; ADDRESS(ROW(U39),COLUMN(U39)-1),TRUE)),IF(OFFSET(U39,ROW(U$2)-ROW(U39),0)="TBE",SUMIF(INDIRECT(ADDRESS(2,MATCH(INT(OFFSET(U39,ROW(U$2)-ROW(U39),-2)),$2:$2,0)) &amp; ":" &amp; ADDRESS(2,COLUMN(U39)-1),TRUE),"T",INDIRECT(ADDRESS(ROW(U39), MATCH(INT(OFFSET(U39,ROW(U$2)-ROW(U39),-2)),$2:$2,0)) &amp; ":" &amp; ADDRESS(ROW(U39),COLUMN(U39)-1),TRUE)),IF(OFFSET(U39,0,COLUMN($M39)-COLUMN(U39))="V",OFFSET(U39,0,-2)*OFFSET(U39,0,-1),"TOTAL")))</f>
        <v>0</v>
      </c>
    </row>
    <row r="40" spans="1:21">
      <c r="A40" s="21" t="str">
        <f t="shared" ca="1" si="0"/>
        <v>WP001</v>
      </c>
      <c r="B40" s="21" t="str">
        <f t="shared" ca="1" si="1"/>
        <v>WP001</v>
      </c>
      <c r="C40" s="21">
        <v>1</v>
      </c>
      <c r="N40" s="357"/>
      <c r="O40" s="40"/>
      <c r="P40" s="41"/>
      <c r="Q40" s="41"/>
      <c r="R40" s="295"/>
      <c r="S40" s="296"/>
      <c r="T40" s="285"/>
      <c r="U40" s="282"/>
    </row>
    <row r="41" spans="1:21" ht="12.75" thickBot="1">
      <c r="A41" s="21" t="str">
        <f t="shared" ca="1" si="0"/>
        <v>ENDWP001</v>
      </c>
      <c r="B41" s="21" t="str">
        <f t="shared" ca="1" si="1"/>
        <v>WP001</v>
      </c>
      <c r="C41" s="21">
        <v>0</v>
      </c>
      <c r="D41" s="21" t="s">
        <v>136</v>
      </c>
      <c r="E41" s="21" t="s">
        <v>131</v>
      </c>
      <c r="M41" s="21" t="s">
        <v>47</v>
      </c>
      <c r="N41" s="358"/>
      <c r="O41" s="363" t="str">
        <f ca="1">"TOTAL COSTS (A+B+C+D+E) - " &amp; OFFSET(O41,-26,0)</f>
        <v xml:space="preserve">TOTAL COSTS (A+B+C+D+E) - </v>
      </c>
      <c r="P41" s="364"/>
      <c r="Q41" s="364"/>
      <c r="R41" s="300"/>
      <c r="S41" s="301"/>
      <c r="T41" s="302">
        <f t="shared" ca="1" si="3"/>
        <v>0</v>
      </c>
      <c r="U41" s="303">
        <f ca="1">IF(OFFSET(U41,ROW(U$2)-ROW(U41),0)="TT",SUMIF(INDIRECT(ADDRESS(2,COLUMN($Q41)+1) &amp; ":" &amp; ADDRESS(2,COLUMN(U41)-1),TRUE),"TBE",INDIRECT(ADDRESS(ROW(U41), COLUMN($Q41)+1) &amp; ":" &amp; ADDRESS(ROW(U41),COLUMN(U41)-1),TRUE)),IF(OFFSET(U41,ROW(U$2)-ROW(U41),0)="TBE",SUMIF(INDIRECT(ADDRESS(2,MATCH(INT(OFFSET(U41,ROW(U$2)-ROW(U41),-2)),$2:$2,0)) &amp; ":" &amp; ADDRESS(2,COLUMN(U41)-1),TRUE),"T",INDIRECT(ADDRESS(ROW(U41), MATCH(INT(OFFSET(U41,ROW(U$2)-ROW(U41),-2)),$2:$2,0)) &amp; ":" &amp; ADDRESS(ROW(U41),COLUMN(U41)-1),TRUE)),IF(OFFSET(U41,0,COLUMN($M41)-COLUMN(U41))="V",OFFSET(U41,0,-2)*OFFSET(U41,0,-1),"TOTAL")))</f>
        <v>0</v>
      </c>
    </row>
    <row r="42" spans="1:21" ht="12.75" thickTop="1"/>
  </sheetData>
  <sheetProtection algorithmName="SHA-512" hashValue="pGjG8COupnRO4aTanKTIdsiICZpFFAheS39q45FBD5O5zEgOmQ7Fqpce68W0et9x7fY8toC+caQbFlEZj76Ckg==" saltValue="AK+d4e6KDR66LzApvRMePg==" spinCount="100000" sheet="1" objects="1" scenarios="1"/>
  <mergeCells count="23">
    <mergeCell ref="O39:Q39"/>
    <mergeCell ref="N10:N41"/>
    <mergeCell ref="O10:Q10"/>
    <mergeCell ref="P11:Q11"/>
    <mergeCell ref="P17:Q17"/>
    <mergeCell ref="P18:Q18"/>
    <mergeCell ref="P19:Q19"/>
    <mergeCell ref="P20:Q20"/>
    <mergeCell ref="O21:Q21"/>
    <mergeCell ref="O22:Q22"/>
    <mergeCell ref="P23:Q23"/>
    <mergeCell ref="O41:Q41"/>
    <mergeCell ref="P27:Q27"/>
    <mergeCell ref="P28:Q28"/>
    <mergeCell ref="O35:Q35"/>
    <mergeCell ref="P36:Q36"/>
    <mergeCell ref="O37:Q37"/>
    <mergeCell ref="O9:Q9"/>
    <mergeCell ref="Q3:Q4"/>
    <mergeCell ref="R3:T3"/>
    <mergeCell ref="U3:U4"/>
    <mergeCell ref="R4:T4"/>
    <mergeCell ref="O7:Q7"/>
  </mergeCells>
  <conditionalFormatting sqref="R39">
    <cfRule type="expression" dxfId="132" priority="13">
      <formula>INT(R39)&lt;&gt;R39</formula>
    </cfRule>
  </conditionalFormatting>
  <conditionalFormatting sqref="R3:T5">
    <cfRule type="expression" dxfId="131" priority="14">
      <formula>OFFSET(R3,ROW(R$2)-ROW(R3),R$6)="BE"</formula>
    </cfRule>
  </conditionalFormatting>
  <pageMargins left="0.23622047244094491" right="0.23622047244094491"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A1:W42"/>
  <sheetViews>
    <sheetView showGridLines="0" zoomScaleNormal="100" workbookViewId="0">
      <pane xSplit="17" ySplit="8" topLeftCell="R32" activePane="bottomRight" state="frozen"/>
      <selection pane="topRight" activeCell="R1" sqref="R1"/>
      <selection pane="bottomLeft" activeCell="A9" sqref="A9"/>
      <selection pane="bottomRight" activeCell="T40" sqref="T40"/>
    </sheetView>
  </sheetViews>
  <sheetFormatPr defaultColWidth="4.5703125" defaultRowHeight="12"/>
  <cols>
    <col min="1" max="1" width="9.5703125" style="21" hidden="1" customWidth="1"/>
    <col min="2" max="2" width="5.42578125" style="21" hidden="1" customWidth="1"/>
    <col min="3" max="3" width="1.5703125" style="21" hidden="1" customWidth="1"/>
    <col min="4" max="4" width="8" style="21" hidden="1" customWidth="1"/>
    <col min="5" max="6" width="2.5703125" style="21" hidden="1" customWidth="1"/>
    <col min="7" max="8" width="3.42578125" style="21" hidden="1" customWidth="1"/>
    <col min="9" max="9" width="2.5703125" style="21" hidden="1" customWidth="1"/>
    <col min="10" max="10" width="2.5703125" style="164" hidden="1" customWidth="1"/>
    <col min="11" max="12" width="2.42578125" style="21" hidden="1" customWidth="1"/>
    <col min="13" max="13" width="2" style="21" hidden="1" customWidth="1"/>
    <col min="14" max="14" width="4.5703125" style="21" bestFit="1" customWidth="1"/>
    <col min="15" max="16" width="2.5703125" style="22" bestFit="1" customWidth="1"/>
    <col min="17" max="17" width="55.140625" style="22" bestFit="1" customWidth="1"/>
    <col min="18" max="18" width="7.85546875" style="115" bestFit="1" customWidth="1"/>
    <col min="19" max="19" width="11" style="118" bestFit="1" customWidth="1"/>
    <col min="20" max="20" width="12.85546875" style="118" bestFit="1" customWidth="1"/>
    <col min="21" max="21" width="15.5703125" style="119" bestFit="1" customWidth="1"/>
    <col min="22" max="23" width="4.5703125" style="21"/>
    <col min="24" max="24" width="17.42578125" style="21" bestFit="1" customWidth="1"/>
    <col min="25" max="16384" width="4.5703125" style="21"/>
  </cols>
  <sheetData>
    <row r="1" spans="1:23" ht="23.25" hidden="1">
      <c r="A1" s="158">
        <v>0</v>
      </c>
      <c r="B1" s="21" t="str">
        <f ca="1">IF(ISERROR(MATCH("STARTWP" &amp; TEXT(A1,"000"),A:A,0)),"N",MATCH("STARTWP" &amp; TEXT(A1,"000"),A:A,0))</f>
        <v>N</v>
      </c>
      <c r="C1" s="21">
        <f>COUNTIF(E:E,"GT")</f>
        <v>1</v>
      </c>
      <c r="D1" s="21" t="str">
        <f ca="1">IF(ISERROR(MATCH("ENDWP" &amp; TEXT(A1,"000"),A:A,0)),"N",MATCH("ENDWP" &amp; TEXT(A1,"000"),A:A,0))</f>
        <v>N</v>
      </c>
      <c r="F1" s="21">
        <f ca="1">COUNTA(A:A)</f>
        <v>42</v>
      </c>
      <c r="H1" s="21" t="s">
        <v>64</v>
      </c>
      <c r="I1" s="21">
        <f ca="1">MATCH(H1,2:2,0)</f>
        <v>21</v>
      </c>
      <c r="J1" s="164">
        <f ca="1">MATCH("BE",2:2,0)</f>
        <v>18</v>
      </c>
      <c r="K1" s="21">
        <f ca="1">COUNTIF(2:2,"TP")</f>
        <v>0</v>
      </c>
      <c r="N1" s="159" t="s">
        <v>137</v>
      </c>
      <c r="O1" s="22" t="s">
        <v>65</v>
      </c>
      <c r="P1" s="22" t="s">
        <v>65</v>
      </c>
      <c r="Q1" s="22" t="s">
        <v>66</v>
      </c>
      <c r="R1" s="21" t="s">
        <v>67</v>
      </c>
      <c r="S1" s="160" t="s">
        <v>68</v>
      </c>
      <c r="T1" s="160" t="s">
        <v>69</v>
      </c>
      <c r="U1" s="233" t="s">
        <v>70</v>
      </c>
    </row>
    <row r="2" spans="1:23" ht="24" hidden="1" thickBot="1">
      <c r="A2" s="21" t="e">
        <f ca="1">INDIRECT("'"&amp; MID(OFFSET(A2,ROW(A$3)-ROW(A2),IF(OFFSET(A2,ROW(A$2)-ROW(A2),2)="T",0,IF(OFFSET(A2,ROW(A$2)-ROW(A2),1)="T",-1,-2))),1,6) &amp; "'!" &amp; ADDRESS(ROW(A2),MATCH(INDIRECT(ADDRESS(2,COLUMN(A2)+IF(OFFSET(A2,ROW(A$2)-ROW(A2),2)="T",1,IF(OFFSET(A2,ROW(A$2)-ROW(A2),1)="T",0,-1))),TRUE),INDIRECT("'"&amp; MID(OFFSET(A2,ROW(A$3)-ROW(A2),IF(OFFSET(A2,ROW(A$2)-ROW(A2),2)="T",0,IF(OFFSET(A2,ROW(A$2)-ROW(A2),1)="T",-1,-2))),1,6) &amp; "'!2:2",TRUE),0)-IF(OFFSET(A2,ROW(A$2)-ROW(A2),2)="T",1,IF(OFFSET(A2,ROW(A$2)-ROW(A2),1)="T",0,-1))),TRUE)</f>
        <v>#REF!</v>
      </c>
      <c r="N2" s="159">
        <v>99</v>
      </c>
      <c r="R2" s="21" t="str">
        <f ca="1">IF(OFFSET(R2,0,1)="","TT",IF(INT(OFFSET(R2,0,1))=OFFSET(R2,0,1),"BE","TP"))</f>
        <v>BE</v>
      </c>
      <c r="S2" s="162">
        <v>0</v>
      </c>
      <c r="T2" s="160" t="str">
        <f ca="1">IF(OFFSET(T2,0,-2)="TT","E","T")</f>
        <v>T</v>
      </c>
      <c r="U2" s="233" t="s">
        <v>64</v>
      </c>
    </row>
    <row r="3" spans="1:23" ht="15">
      <c r="A3" s="21" t="s">
        <v>71</v>
      </c>
      <c r="N3"/>
      <c r="Q3" s="345" t="str">
        <f ca="1">""&amp;IF(OFFSET(Q3,-2,-3)="C","DETAILED",INDIRECT("'Beneficiaries List'!A" &amp; MATCH(OFFSET(Q3,-2,-3),'Beneficiaries List'!$J:$J,0),TRUE))</f>
        <v>DETAILED</v>
      </c>
      <c r="R3" s="346" t="e">
        <f ca="1">""&amp;INDIRECT("'Beneficiaries List'!A" &amp; MATCH(OFFSET(R3,-1,1),'Beneficiaries List'!$K:$K,0),TRUE)</f>
        <v>#N/A</v>
      </c>
      <c r="S3" s="347"/>
      <c r="T3" s="348"/>
      <c r="U3" s="349" t="str">
        <f ca="1">IF(U2="TBE","BE " &amp; TEXT(INDIRECT(ADDRESS(2,MATCH(INT(OFFSET(U3,-1,-2)),2:2,0)),TRUE),"000"),"PROJECT")</f>
        <v>BE 000</v>
      </c>
    </row>
    <row r="4" spans="1:23" ht="15">
      <c r="A4" s="21" t="s">
        <v>71</v>
      </c>
      <c r="N4"/>
      <c r="Q4" s="345"/>
      <c r="R4" s="351" t="e">
        <f ca="1">""&amp;INDIRECT("'Beneficiaries List'!B" &amp; MATCH(OFFSET(R4,-2,1),'Beneficiaries List'!$K:$K,0),TRUE)</f>
        <v>#N/A</v>
      </c>
      <c r="S4" s="352"/>
      <c r="T4" s="353"/>
      <c r="U4" s="350"/>
    </row>
    <row r="5" spans="1:23" ht="24">
      <c r="A5" s="21" t="s">
        <v>71</v>
      </c>
      <c r="E5" s="21">
        <v>0</v>
      </c>
      <c r="F5" s="21">
        <v>1</v>
      </c>
      <c r="G5" s="21">
        <v>2</v>
      </c>
      <c r="H5" s="21">
        <v>3</v>
      </c>
      <c r="I5" s="21">
        <v>4</v>
      </c>
      <c r="J5" s="164">
        <v>5</v>
      </c>
      <c r="K5" s="21">
        <v>6</v>
      </c>
      <c r="L5" s="21">
        <v>7</v>
      </c>
      <c r="N5"/>
      <c r="Q5" s="45" t="str">
        <f ca="1">""&amp;IF(OFFSET(Q5,-4,-3)="C","CONSOLIDATION",INDIRECT("'Beneficiaries List'!B" &amp; MATCH(OFFSET(Q5,-4,-3),'Beneficiaries List'!$J:$J,0),TRUE))</f>
        <v>CONSOLIDATION</v>
      </c>
      <c r="R5" s="116" t="str">
        <f ca="1">IF(OFFSET(R5,-3,0)="TT","BE+TP
TOTAL COSTS","UNITS")</f>
        <v>UNITS</v>
      </c>
      <c r="S5" s="120" t="str">
        <f ca="1">IF(OFFSET(S5,0,-1)="UNITS","COST
PER UNIT","")</f>
        <v>COST
PER UNIT</v>
      </c>
      <c r="T5" s="121" t="str">
        <f ca="1">IF(OFFSET(T5,0,-2)="UNITS",IF(OFFSET(T5,-3,-2)="BE","BENEFICIARY","AFFILIATED ENTITY") &amp; "
TOTAL COSTS","")</f>
        <v>BENEFICIARY
TOTAL COSTS</v>
      </c>
      <c r="U5" s="231" t="s">
        <v>72</v>
      </c>
    </row>
    <row r="6" spans="1:23" s="24" customFormat="1" ht="15.75" thickBot="1">
      <c r="A6" s="24" t="s">
        <v>71</v>
      </c>
      <c r="J6" s="165"/>
      <c r="M6" s="163"/>
      <c r="N6" s="25"/>
      <c r="O6" s="26"/>
      <c r="P6" s="26"/>
      <c r="Q6" s="26"/>
      <c r="R6" s="117">
        <v>0</v>
      </c>
      <c r="S6" s="122">
        <v>-1</v>
      </c>
      <c r="T6" s="123">
        <v>-2</v>
      </c>
      <c r="U6" s="232"/>
    </row>
    <row r="7" spans="1:23" customFormat="1" ht="16.5" thickBot="1">
      <c r="A7" s="21" t="s">
        <v>71</v>
      </c>
      <c r="J7" s="166"/>
      <c r="N7" s="21"/>
      <c r="O7" s="354" t="s">
        <v>73</v>
      </c>
      <c r="P7" s="355"/>
      <c r="Q7" s="356"/>
      <c r="R7" s="264">
        <f>SUMIF($E:$E,"GT",R:R)</f>
        <v>0</v>
      </c>
      <c r="S7" s="265"/>
      <c r="T7" s="265">
        <f ca="1">SUMIF($E:$E,"GT",T:T)</f>
        <v>0</v>
      </c>
      <c r="U7" s="266">
        <f ca="1">IF(OFFSET(U7,ROW(U$2)-ROW(U7),0)="TT",SUMIF(INDIRECT(ADDRESS(2,COLUMN($Q7)+1) &amp; ":" &amp; ADDRESS(2,COLUMN(U7)-1),TRUE),"TBE",INDIRECT(ADDRESS(ROW(U7), COLUMN($Q7)+1) &amp; ":" &amp; ADDRESS(ROW(U7),COLUMN(U7)-1),TRUE)),IF(OFFSET(U7,ROW(U$2)-ROW(U7),0)="TBE",SUMIF(INDIRECT(ADDRESS(2,MATCH(INT(OFFSET(U7,ROW(U$2)-ROW(U7),-2)),$2:$2,0)) &amp; ":" &amp; ADDRESS(2,COLUMN(U7)-1),TRUE),"T",INDIRECT(ADDRESS(ROW(U7), MATCH(INT(OFFSET(U7,ROW(U$2)-ROW(U7),-2)),$2:$2,0)) &amp; ":" &amp; ADDRESS(ROW(U7),COLUMN(U7)-1),TRUE)),IF(OFFSET(U7,0,COLUMN($M7)-COLUMN(U7))="V",OFFSET(U7,0,-2)*OFFSET(U7,0,-1),"TOTAL")))</f>
        <v>0</v>
      </c>
    </row>
    <row r="8" spans="1:23" s="42" customFormat="1" ht="15.75" thickBot="1">
      <c r="A8" s="42" t="s">
        <v>71</v>
      </c>
      <c r="J8" s="164"/>
      <c r="N8" s="43"/>
      <c r="O8" s="44"/>
      <c r="P8" s="44"/>
      <c r="Q8" s="44"/>
      <c r="R8" s="267"/>
      <c r="S8" s="268"/>
      <c r="T8" s="269"/>
      <c r="U8" s="270"/>
    </row>
    <row r="9" spans="1:23" ht="13.5" thickTop="1" thickBot="1">
      <c r="A9" s="21" t="str">
        <f ca="1">IF(ISNUMBER(OFFSET(A9,0,13)),"START",IF(AND(OFFSET(A9,0,2)=0,OFFSET(A9,0,4)="GT"),"END",""))&amp;OFFSET(A9,0,1)</f>
        <v>STARTWP001</v>
      </c>
      <c r="B9" s="21" t="str">
        <f ca="1">IF(ISNUMBER(OFFSET(B9,0,12)),"WP" &amp; TEXT(OFFSET(B9,0,12),"000"),OFFSET(B9,-1,0))</f>
        <v>WP001</v>
      </c>
      <c r="N9" s="63">
        <v>1</v>
      </c>
      <c r="O9" s="343" t="str">
        <f ca="1">""&amp;VLOOKUP(OFFSET(N9,1,0),'Work Packages List'!A:B,2,FALSE)</f>
        <v/>
      </c>
      <c r="P9" s="343"/>
      <c r="Q9" s="344"/>
      <c r="R9" s="271"/>
      <c r="S9" s="272"/>
      <c r="T9" s="273"/>
      <c r="U9" s="274"/>
    </row>
    <row r="10" spans="1:23">
      <c r="A10" s="21" t="str">
        <f t="shared" ref="A10:A41" ca="1" si="0">IF(ISNUMBER(OFFSET(A10,0,12)),"START",IF(AND(OFFSET(A10,0,2)=0,OFFSET(A10,0,4)="GT"),"END",""))&amp;OFFSET(A10,0,1)</f>
        <v>WP001</v>
      </c>
      <c r="B10" s="21" t="str">
        <f t="shared" ref="B10:B41" ca="1" si="1">IF(ISNUMBER(OFFSET(B10,0,11)),"WP" &amp; TEXT(OFFSET(B10,0,11),"000"),OFFSET(B10,-1,0))</f>
        <v>WP001</v>
      </c>
      <c r="C10" s="21">
        <v>4</v>
      </c>
      <c r="D10" s="21" t="s">
        <v>74</v>
      </c>
      <c r="H10" s="21" t="s">
        <v>75</v>
      </c>
      <c r="I10" s="21" t="s">
        <v>76</v>
      </c>
      <c r="M10" s="21" t="s">
        <v>47</v>
      </c>
      <c r="N10" s="357" t="str">
        <f ca="1">"WP " &amp; TEXT(OFFSET(N10,-1,0),"000")</f>
        <v>WP 001</v>
      </c>
      <c r="O10" s="324" t="s">
        <v>37</v>
      </c>
      <c r="P10" s="325"/>
      <c r="Q10" s="359"/>
      <c r="R10" s="275">
        <f ca="1">IF(OFFSET(R10,ROW(R$2)-ROW(R10),0)="TT","TT",IF(OFFSET(R10,0,COLUMN($M10)-COLUMN(R10))="%",ROUND(OFFSET(R10,-2,0)*0.07,0),IF(OFFSET(R10,0,COLUMN($M10)-COLUMN(R10))="V","x",SUMIF(INDIRECT(ADDRESS(MATCH("START"&amp;OFFSET(R10,0,COLUMN($B10)-COLUMN(R10)),$A:$A,0),$C10+COLUMN($E10)+1)&amp;":"&amp;ADDRESS(MATCH("END"&amp;OFFSET(R10,0,COLUMN($B10)-COLUMN(R10)),$A:$A,0),$C10+COLUMN($E10)+1),TRUE),INDIRECT(ADDRESS(ROW(R10),$C10+COLUMN($E10)),TRUE),INDIRECT(ADDRESS(MATCH("START"&amp;OFFSET(R10,0,COLUMN($B10)-COLUMN(R10)),$A:$A,0),COLUMN(R10))&amp;":"&amp;ADDRESS(MATCH("END"&amp;OFFSET(R10,0,COLUMN($B10)-COLUMN(R10)),$A:$A,0),COLUMN(R10)),TRUE)))))</f>
        <v>0</v>
      </c>
      <c r="S10" s="276"/>
      <c r="T10" s="277">
        <f ca="1">IF(OFFSET(T10,ROW(T$2)-ROW(T10),0)="TT","TT",IF(OFFSET(T10,0,COLUMN($M10)-COLUMN(T10))="%",ROUND((OFFSET(T10,-2,0)-OFFSET(T10,-21,0))*0.07,2),IF(OFFSET(T10,0,COLUMN($M10)-COLUMN(T10))="V",ROUND(OFFSET(T10,0,-2)*OFFSET(T10,0,-1),2),SUMIF(INDIRECT(ADDRESS(MATCH("START"&amp;OFFSET(T10,0,COLUMN($B10)-COLUMN(T10)),$A:$A,0),$C10+COLUMN($E10)+1)&amp;":"&amp;ADDRESS(MATCH("END"&amp;OFFSET(T10,0,COLUMN($B10)-COLUMN(T10)),$A:$A,0),$C10+COLUMN($E10)+1),TRUE),INDIRECT(ADDRESS(ROW(T10),$C10+COLUMN($E10)),TRUE),INDIRECT(ADDRESS(MATCH("START"&amp;OFFSET(T10,0,COLUMN($B10)-COLUMN(T10)),$A:$A,0),COLUMN(T10))&amp;":"&amp;ADDRESS(MATCH("END"&amp;OFFSET(T10,0,COLUMN($B10)-COLUMN(T10)),$A:$A,0),COLUMN(T10)),TRUE)))))</f>
        <v>0</v>
      </c>
      <c r="U10" s="278">
        <f t="shared" ref="U10:U37" ca="1" si="2">IF(OFFSET(U10,ROW(U$2)-ROW(U10),0)="TT",SUMIF(INDIRECT(ADDRESS(2,COLUMN($Q10)+1) &amp; ":" &amp; ADDRESS(2,COLUMN(U10)-1),TRUE),"TBE",INDIRECT(ADDRESS(ROW(U10), COLUMN($Q10)+1) &amp; ":" &amp; ADDRESS(ROW(U10),COLUMN(U10)-1),TRUE)),IF(OFFSET(U10,ROW(U$2)-ROW(U10),0)="TBE",SUMIF(INDIRECT(ADDRESS(2,MATCH(INT(OFFSET(U10,ROW(U$2)-ROW(U10),-2)),$2:$2,0)) &amp; ":" &amp; ADDRESS(2,COLUMN(U10)-1),TRUE),"T",INDIRECT(ADDRESS(ROW(U10), MATCH(INT(OFFSET(U10,ROW(U$2)-ROW(U10),-2)),$2:$2,0)) &amp; ":" &amp; ADDRESS(ROW(U10),COLUMN(U10)-1),TRUE)),IF(OFFSET(U10,0,COLUMN($M10)-COLUMN(U10))="V",OFFSET(U10,0,-2)*OFFSET(U10,0,-1),"TOTAL")))</f>
        <v>0</v>
      </c>
    </row>
    <row r="11" spans="1:23">
      <c r="A11" s="21" t="str">
        <f t="shared" ca="1" si="0"/>
        <v>WP001</v>
      </c>
      <c r="B11" s="21" t="str">
        <f t="shared" ca="1" si="1"/>
        <v>WP001</v>
      </c>
      <c r="C11" s="21">
        <v>6</v>
      </c>
      <c r="D11" s="21" t="s">
        <v>77</v>
      </c>
      <c r="J11" s="164" t="s">
        <v>76</v>
      </c>
      <c r="K11" s="21" t="s">
        <v>78</v>
      </c>
      <c r="M11" s="21" t="s">
        <v>47</v>
      </c>
      <c r="N11" s="357"/>
      <c r="O11" s="27"/>
      <c r="P11" s="322" t="s">
        <v>79</v>
      </c>
      <c r="Q11" s="360"/>
      <c r="R11" s="279">
        <f ca="1">IF(OFFSET(R11,ROW(R$2)-ROW(R11),0)="TT","TT",IF(OFFSET(R11,0,COLUMN($M11)-COLUMN(R11))="%",ROUND(OFFSET(R11,-2,0)*0.07,0),IF(OFFSET(R11,0,COLUMN($M11)-COLUMN(R11))="V","x",SUMIF(INDIRECT(ADDRESS(MATCH("START"&amp;OFFSET(R11,0,COLUMN($B11)-COLUMN(R11)),$A:$A,0),$C11+COLUMN($E11)+1)&amp;":"&amp;ADDRESS(MATCH("END"&amp;OFFSET(R11,0,COLUMN($B11)-COLUMN(R11)),$A:$A,0),$C11+COLUMN($E11)+1),TRUE),INDIRECT(ADDRESS(ROW(R11),$C11+COLUMN($E11)),TRUE),INDIRECT(ADDRESS(MATCH("START"&amp;OFFSET(R11,0,COLUMN($B11)-COLUMN(R11)),$A:$A,0),COLUMN(R11))&amp;":"&amp;ADDRESS(MATCH("END"&amp;OFFSET(R11,0,COLUMN($B11)-COLUMN(R11)),$A:$A,0),COLUMN(R11)),TRUE)))))</f>
        <v>0</v>
      </c>
      <c r="S11" s="280"/>
      <c r="T11" s="281">
        <f t="shared" ref="T11:T41" ca="1" si="3">IF(OFFSET(T11,ROW(T$2)-ROW(T11),0)="TT","TT",IF(OFFSET(T11,0,COLUMN($M11)-COLUMN(T11))="%",ROUND((OFFSET(T11,-2,0)-OFFSET(T11,-21,0))*0.07,2),IF(OFFSET(T11,0,COLUMN($M11)-COLUMN(T11))="V",ROUND(OFFSET(T11,0,-2)*OFFSET(T11,0,-1),2),SUMIF(INDIRECT(ADDRESS(MATCH("START"&amp;OFFSET(T11,0,COLUMN($B11)-COLUMN(T11)),$A:$A,0),$C11+COLUMN($E11)+1)&amp;":"&amp;ADDRESS(MATCH("END"&amp;OFFSET(T11,0,COLUMN($B11)-COLUMN(T11)),$A:$A,0),$C11+COLUMN($E11)+1),TRUE),INDIRECT(ADDRESS(ROW(T11),$C11+COLUMN($E11)),TRUE),INDIRECT(ADDRESS(MATCH("START"&amp;OFFSET(T11,0,COLUMN($B11)-COLUMN(T11)),$A:$A,0),COLUMN(T11))&amp;":"&amp;ADDRESS(MATCH("END"&amp;OFFSET(T11,0,COLUMN($B11)-COLUMN(T11)),$A:$A,0),COLUMN(T11)),TRUE)))))</f>
        <v>0</v>
      </c>
      <c r="U11" s="282">
        <f t="shared" ca="1" si="2"/>
        <v>0</v>
      </c>
      <c r="W11" s="23"/>
    </row>
    <row r="12" spans="1:23">
      <c r="A12" s="21" t="str">
        <f t="shared" ca="1" si="0"/>
        <v>WP001</v>
      </c>
      <c r="B12" s="21" t="str">
        <f t="shared" ca="1" si="1"/>
        <v>WP001</v>
      </c>
      <c r="C12" s="21">
        <v>7</v>
      </c>
      <c r="D12" s="21" t="s">
        <v>80</v>
      </c>
      <c r="L12" s="21" t="s">
        <v>78</v>
      </c>
      <c r="M12" s="21" t="s">
        <v>81</v>
      </c>
      <c r="N12" s="357"/>
      <c r="O12" s="28"/>
      <c r="P12" s="29"/>
      <c r="Q12" s="30" t="str">
        <f>EMP_TYPE1</f>
        <v>Type 1</v>
      </c>
      <c r="R12" s="283"/>
      <c r="S12" s="284"/>
      <c r="T12" s="285">
        <f t="shared" ca="1" si="3"/>
        <v>0</v>
      </c>
      <c r="U12" s="282">
        <f t="shared" ca="1" si="2"/>
        <v>0</v>
      </c>
      <c r="W12" s="23"/>
    </row>
    <row r="13" spans="1:23">
      <c r="A13" s="21" t="str">
        <f t="shared" ca="1" si="0"/>
        <v>WP001</v>
      </c>
      <c r="B13" s="21" t="str">
        <f t="shared" ca="1" si="1"/>
        <v>WP001</v>
      </c>
      <c r="C13" s="21">
        <v>7</v>
      </c>
      <c r="D13" s="21" t="s">
        <v>82</v>
      </c>
      <c r="L13" s="21" t="s">
        <v>78</v>
      </c>
      <c r="M13" s="21" t="s">
        <v>81</v>
      </c>
      <c r="N13" s="357"/>
      <c r="O13" s="28"/>
      <c r="P13" s="29"/>
      <c r="Q13" s="30" t="str">
        <f>EMP_TYPE2</f>
        <v>Type 2</v>
      </c>
      <c r="R13" s="283"/>
      <c r="S13" s="284"/>
      <c r="T13" s="285">
        <f t="shared" ca="1" si="3"/>
        <v>0</v>
      </c>
      <c r="U13" s="282">
        <f t="shared" ca="1" si="2"/>
        <v>0</v>
      </c>
      <c r="W13" s="23"/>
    </row>
    <row r="14" spans="1:23">
      <c r="A14" s="21" t="str">
        <f t="shared" ca="1" si="0"/>
        <v>WP001</v>
      </c>
      <c r="B14" s="21" t="str">
        <f t="shared" ca="1" si="1"/>
        <v>WP001</v>
      </c>
      <c r="C14" s="21">
        <v>7</v>
      </c>
      <c r="D14" s="21" t="s">
        <v>83</v>
      </c>
      <c r="L14" s="21" t="s">
        <v>78</v>
      </c>
      <c r="M14" s="21" t="s">
        <v>81</v>
      </c>
      <c r="N14" s="357"/>
      <c r="O14" s="28"/>
      <c r="P14" s="29"/>
      <c r="Q14" s="30" t="str">
        <f>EMP_TYPE3</f>
        <v>Type 3</v>
      </c>
      <c r="R14" s="283"/>
      <c r="S14" s="284"/>
      <c r="T14" s="285">
        <f t="shared" ca="1" si="3"/>
        <v>0</v>
      </c>
      <c r="U14" s="282">
        <f t="shared" ca="1" si="2"/>
        <v>0</v>
      </c>
      <c r="W14" s="23"/>
    </row>
    <row r="15" spans="1:23">
      <c r="A15" s="21" t="str">
        <f t="shared" ca="1" si="0"/>
        <v>WP001</v>
      </c>
      <c r="B15" s="21" t="str">
        <f t="shared" ca="1" si="1"/>
        <v>WP001</v>
      </c>
      <c r="C15" s="21">
        <v>7</v>
      </c>
      <c r="D15" s="21" t="s">
        <v>84</v>
      </c>
      <c r="L15" s="21" t="s">
        <v>78</v>
      </c>
      <c r="M15" s="21" t="s">
        <v>81</v>
      </c>
      <c r="N15" s="357"/>
      <c r="O15" s="28"/>
      <c r="P15" s="29"/>
      <c r="Q15" s="30" t="str">
        <f>EMP_TYPE4</f>
        <v>Type 4</v>
      </c>
      <c r="R15" s="283"/>
      <c r="S15" s="284"/>
      <c r="T15" s="285">
        <f t="shared" ca="1" si="3"/>
        <v>0</v>
      </c>
      <c r="U15" s="282">
        <f t="shared" ca="1" si="2"/>
        <v>0</v>
      </c>
      <c r="W15" s="23"/>
    </row>
    <row r="16" spans="1:23">
      <c r="A16" s="21" t="str">
        <f t="shared" ca="1" si="0"/>
        <v>WP001</v>
      </c>
      <c r="B16" s="21" t="str">
        <f t="shared" ca="1" si="1"/>
        <v>WP001</v>
      </c>
      <c r="C16" s="21">
        <v>7</v>
      </c>
      <c r="D16" s="21" t="s">
        <v>85</v>
      </c>
      <c r="L16" s="21" t="s">
        <v>78</v>
      </c>
      <c r="M16" s="21" t="s">
        <v>81</v>
      </c>
      <c r="N16" s="357"/>
      <c r="O16" s="28"/>
      <c r="P16" s="29"/>
      <c r="Q16" s="30" t="str">
        <f>EMP_OTHER</f>
        <v>Other</v>
      </c>
      <c r="R16" s="283"/>
      <c r="S16" s="284"/>
      <c r="T16" s="285">
        <f t="shared" ca="1" si="3"/>
        <v>0</v>
      </c>
      <c r="U16" s="282">
        <f t="shared" ca="1" si="2"/>
        <v>0</v>
      </c>
      <c r="W16" s="23"/>
    </row>
    <row r="17" spans="1:23">
      <c r="A17" s="21" t="str">
        <f t="shared" ca="1" si="0"/>
        <v>WP001</v>
      </c>
      <c r="B17" s="21" t="str">
        <f t="shared" ca="1" si="1"/>
        <v>WP001</v>
      </c>
      <c r="C17" s="21">
        <v>6</v>
      </c>
      <c r="D17" s="21" t="s">
        <v>86</v>
      </c>
      <c r="J17" s="164" t="s">
        <v>76</v>
      </c>
      <c r="M17" s="21" t="s">
        <v>81</v>
      </c>
      <c r="N17" s="357"/>
      <c r="O17" s="31"/>
      <c r="P17" s="361" t="s">
        <v>87</v>
      </c>
      <c r="Q17" s="362"/>
      <c r="R17" s="286"/>
      <c r="S17" s="287"/>
      <c r="T17" s="281">
        <f t="shared" ca="1" si="3"/>
        <v>0</v>
      </c>
      <c r="U17" s="282">
        <f t="shared" ca="1" si="2"/>
        <v>0</v>
      </c>
      <c r="W17" s="23"/>
    </row>
    <row r="18" spans="1:23">
      <c r="A18" s="21" t="str">
        <f t="shared" ca="1" si="0"/>
        <v>WP001</v>
      </c>
      <c r="B18" s="21" t="str">
        <f t="shared" ca="1" si="1"/>
        <v>WP001</v>
      </c>
      <c r="C18" s="21">
        <v>6</v>
      </c>
      <c r="D18" s="21" t="s">
        <v>88</v>
      </c>
      <c r="J18" s="164" t="s">
        <v>76</v>
      </c>
      <c r="M18" s="21" t="s">
        <v>81</v>
      </c>
      <c r="N18" s="357"/>
      <c r="O18" s="31"/>
      <c r="P18" s="361" t="s">
        <v>89</v>
      </c>
      <c r="Q18" s="362"/>
      <c r="R18" s="286"/>
      <c r="S18" s="287"/>
      <c r="T18" s="281">
        <f t="shared" ca="1" si="3"/>
        <v>0</v>
      </c>
      <c r="U18" s="282">
        <f t="shared" ca="1" si="2"/>
        <v>0</v>
      </c>
      <c r="W18" s="23"/>
    </row>
    <row r="19" spans="1:23">
      <c r="A19" s="21" t="str">
        <f t="shared" ca="1" si="0"/>
        <v>WP001</v>
      </c>
      <c r="B19" s="21" t="str">
        <f t="shared" ca="1" si="1"/>
        <v>WP001</v>
      </c>
      <c r="C19" s="21">
        <v>6</v>
      </c>
      <c r="D19" s="21" t="s">
        <v>90</v>
      </c>
      <c r="J19" s="164" t="s">
        <v>76</v>
      </c>
      <c r="M19" s="21" t="s">
        <v>81</v>
      </c>
      <c r="N19" s="357"/>
      <c r="O19" s="31"/>
      <c r="P19" s="361" t="s">
        <v>91</v>
      </c>
      <c r="Q19" s="362"/>
      <c r="R19" s="286"/>
      <c r="S19" s="287"/>
      <c r="T19" s="281">
        <f t="shared" ca="1" si="3"/>
        <v>0</v>
      </c>
      <c r="U19" s="282">
        <f t="shared" ca="1" si="2"/>
        <v>0</v>
      </c>
      <c r="W19" s="23"/>
    </row>
    <row r="20" spans="1:23">
      <c r="A20" s="21" t="str">
        <f t="shared" ca="1" si="0"/>
        <v>WP001</v>
      </c>
      <c r="B20" s="21" t="str">
        <f t="shared" ca="1" si="1"/>
        <v>WP001</v>
      </c>
      <c r="C20" s="21">
        <v>6</v>
      </c>
      <c r="D20" s="21" t="s">
        <v>92</v>
      </c>
      <c r="J20" s="164" t="s">
        <v>76</v>
      </c>
      <c r="M20" s="21" t="s">
        <v>81</v>
      </c>
      <c r="N20" s="357"/>
      <c r="O20" s="31"/>
      <c r="P20" s="361" t="s">
        <v>93</v>
      </c>
      <c r="Q20" s="362"/>
      <c r="R20" s="286"/>
      <c r="S20" s="287"/>
      <c r="T20" s="281">
        <f t="shared" ca="1" si="3"/>
        <v>0</v>
      </c>
      <c r="U20" s="282">
        <f t="shared" ca="1" si="2"/>
        <v>0</v>
      </c>
    </row>
    <row r="21" spans="1:23">
      <c r="A21" s="21" t="str">
        <f t="shared" ca="1" si="0"/>
        <v>WP001</v>
      </c>
      <c r="B21" s="21" t="str">
        <f t="shared" ca="1" si="1"/>
        <v>WP001</v>
      </c>
      <c r="C21" s="21">
        <v>4</v>
      </c>
      <c r="D21" s="21" t="s">
        <v>94</v>
      </c>
      <c r="H21" s="21" t="s">
        <v>75</v>
      </c>
      <c r="I21" s="21" t="s">
        <v>95</v>
      </c>
      <c r="M21" s="21" t="s">
        <v>81</v>
      </c>
      <c r="N21" s="357"/>
      <c r="O21" s="324" t="s">
        <v>66</v>
      </c>
      <c r="P21" s="325"/>
      <c r="Q21" s="325"/>
      <c r="R21" s="288"/>
      <c r="S21" s="289"/>
      <c r="T21" s="277">
        <f t="shared" ca="1" si="3"/>
        <v>0</v>
      </c>
      <c r="U21" s="278">
        <f t="shared" ca="1" si="2"/>
        <v>0</v>
      </c>
    </row>
    <row r="22" spans="1:23">
      <c r="A22" s="21" t="str">
        <f t="shared" ca="1" si="0"/>
        <v>WP001</v>
      </c>
      <c r="B22" s="21" t="str">
        <f t="shared" ca="1" si="1"/>
        <v>WP001</v>
      </c>
      <c r="C22" s="21">
        <v>4</v>
      </c>
      <c r="D22" s="21" t="s">
        <v>96</v>
      </c>
      <c r="H22" s="21" t="s">
        <v>75</v>
      </c>
      <c r="I22" s="21" t="s">
        <v>97</v>
      </c>
      <c r="M22" s="21" t="s">
        <v>47</v>
      </c>
      <c r="N22" s="357"/>
      <c r="O22" s="324" t="s">
        <v>98</v>
      </c>
      <c r="P22" s="325"/>
      <c r="Q22" s="325"/>
      <c r="R22" s="275"/>
      <c r="S22" s="276"/>
      <c r="T22" s="277">
        <f t="shared" ca="1" si="3"/>
        <v>0</v>
      </c>
      <c r="U22" s="278">
        <f t="shared" ca="1" si="2"/>
        <v>0</v>
      </c>
    </row>
    <row r="23" spans="1:23">
      <c r="A23" s="21" t="str">
        <f t="shared" ca="1" si="0"/>
        <v>WP001</v>
      </c>
      <c r="B23" s="21" t="str">
        <f t="shared" ca="1" si="1"/>
        <v>WP001</v>
      </c>
      <c r="C23" s="21">
        <v>6</v>
      </c>
      <c r="D23" s="21" t="s">
        <v>99</v>
      </c>
      <c r="J23" s="164" t="s">
        <v>97</v>
      </c>
      <c r="K23" s="21" t="s">
        <v>100</v>
      </c>
      <c r="M23" s="21" t="s">
        <v>47</v>
      </c>
      <c r="N23" s="357"/>
      <c r="O23" s="32"/>
      <c r="P23" s="362" t="s">
        <v>101</v>
      </c>
      <c r="Q23" s="362"/>
      <c r="R23" s="279"/>
      <c r="S23" s="280"/>
      <c r="T23" s="281">
        <f t="shared" ca="1" si="3"/>
        <v>0</v>
      </c>
      <c r="U23" s="282">
        <f t="shared" ca="1" si="2"/>
        <v>0</v>
      </c>
    </row>
    <row r="24" spans="1:23">
      <c r="A24" s="21" t="str">
        <f t="shared" ca="1" si="0"/>
        <v>WP001</v>
      </c>
      <c r="B24" s="21" t="str">
        <f t="shared" ca="1" si="1"/>
        <v>WP001</v>
      </c>
      <c r="C24" s="21">
        <v>7</v>
      </c>
      <c r="D24" s="21" t="s">
        <v>102</v>
      </c>
      <c r="L24" s="21" t="s">
        <v>100</v>
      </c>
      <c r="M24" s="21" t="s">
        <v>81</v>
      </c>
      <c r="N24" s="357"/>
      <c r="O24" s="33"/>
      <c r="P24" s="34"/>
      <c r="Q24" s="35" t="s">
        <v>103</v>
      </c>
      <c r="R24" s="283"/>
      <c r="S24" s="284"/>
      <c r="T24" s="285">
        <f t="shared" ca="1" si="3"/>
        <v>0</v>
      </c>
      <c r="U24" s="282">
        <f t="shared" ca="1" si="2"/>
        <v>0</v>
      </c>
    </row>
    <row r="25" spans="1:23">
      <c r="A25" s="21" t="str">
        <f t="shared" ca="1" si="0"/>
        <v>WP001</v>
      </c>
      <c r="B25" s="21" t="str">
        <f t="shared" ca="1" si="1"/>
        <v>WP001</v>
      </c>
      <c r="C25" s="21">
        <v>7</v>
      </c>
      <c r="D25" s="21" t="s">
        <v>104</v>
      </c>
      <c r="L25" s="21" t="s">
        <v>100</v>
      </c>
      <c r="M25" s="21" t="s">
        <v>81</v>
      </c>
      <c r="N25" s="357"/>
      <c r="O25" s="33"/>
      <c r="P25" s="34"/>
      <c r="Q25" s="35" t="s">
        <v>105</v>
      </c>
      <c r="R25" s="283"/>
      <c r="S25" s="284"/>
      <c r="T25" s="285">
        <f t="shared" ca="1" si="3"/>
        <v>0</v>
      </c>
      <c r="U25" s="282">
        <f t="shared" ca="1" si="2"/>
        <v>0</v>
      </c>
    </row>
    <row r="26" spans="1:23">
      <c r="A26" s="21" t="str">
        <f t="shared" ca="1" si="0"/>
        <v>WP001</v>
      </c>
      <c r="B26" s="21" t="str">
        <f t="shared" ca="1" si="1"/>
        <v>WP001</v>
      </c>
      <c r="C26" s="21">
        <v>7</v>
      </c>
      <c r="D26" s="21" t="s">
        <v>106</v>
      </c>
      <c r="L26" s="21" t="s">
        <v>100</v>
      </c>
      <c r="M26" s="21" t="s">
        <v>81</v>
      </c>
      <c r="N26" s="357"/>
      <c r="O26" s="33"/>
      <c r="P26" s="34"/>
      <c r="Q26" s="35" t="s">
        <v>107</v>
      </c>
      <c r="R26" s="283"/>
      <c r="S26" s="284"/>
      <c r="T26" s="285">
        <f t="shared" ca="1" si="3"/>
        <v>0</v>
      </c>
      <c r="U26" s="282">
        <f t="shared" ca="1" si="2"/>
        <v>0</v>
      </c>
    </row>
    <row r="27" spans="1:23">
      <c r="A27" s="21" t="str">
        <f t="shared" ca="1" si="0"/>
        <v>WP001</v>
      </c>
      <c r="B27" s="21" t="str">
        <f t="shared" ca="1" si="1"/>
        <v>WP001</v>
      </c>
      <c r="C27" s="21">
        <v>5</v>
      </c>
      <c r="D27" s="21" t="s">
        <v>108</v>
      </c>
      <c r="J27" s="164" t="s">
        <v>97</v>
      </c>
      <c r="M27" s="21" t="s">
        <v>81</v>
      </c>
      <c r="N27" s="357"/>
      <c r="O27" s="36"/>
      <c r="P27" s="362" t="s">
        <v>109</v>
      </c>
      <c r="Q27" s="362"/>
      <c r="R27" s="286"/>
      <c r="S27" s="287"/>
      <c r="T27" s="281">
        <f t="shared" ca="1" si="3"/>
        <v>0</v>
      </c>
      <c r="U27" s="282">
        <f t="shared" ca="1" si="2"/>
        <v>0</v>
      </c>
    </row>
    <row r="28" spans="1:23">
      <c r="A28" s="21" t="str">
        <f t="shared" ca="1" si="0"/>
        <v>WP001</v>
      </c>
      <c r="B28" s="21" t="str">
        <f t="shared" ca="1" si="1"/>
        <v>WP001</v>
      </c>
      <c r="C28" s="21">
        <v>6</v>
      </c>
      <c r="D28" s="21" t="s">
        <v>110</v>
      </c>
      <c r="J28" s="164" t="s">
        <v>97</v>
      </c>
      <c r="K28" s="21" t="s">
        <v>111</v>
      </c>
      <c r="M28" s="21" t="s">
        <v>47</v>
      </c>
      <c r="N28" s="357"/>
      <c r="O28" s="36"/>
      <c r="P28" s="362" t="s">
        <v>112</v>
      </c>
      <c r="Q28" s="362"/>
      <c r="R28" s="290"/>
      <c r="S28" s="280"/>
      <c r="T28" s="281">
        <f t="shared" ca="1" si="3"/>
        <v>0</v>
      </c>
      <c r="U28" s="282">
        <f t="shared" ca="1" si="2"/>
        <v>0</v>
      </c>
    </row>
    <row r="29" spans="1:23">
      <c r="A29" s="21" t="str">
        <f t="shared" ca="1" si="0"/>
        <v>WP001</v>
      </c>
      <c r="B29" s="21" t="str">
        <f t="shared" ca="1" si="1"/>
        <v>WP001</v>
      </c>
      <c r="C29" s="21">
        <v>7</v>
      </c>
      <c r="D29" s="21" t="s">
        <v>113</v>
      </c>
      <c r="L29" s="21" t="s">
        <v>111</v>
      </c>
      <c r="M29" s="21" t="s">
        <v>81</v>
      </c>
      <c r="N29" s="357"/>
      <c r="O29" s="36"/>
      <c r="P29" s="41"/>
      <c r="Q29" s="35" t="s">
        <v>114</v>
      </c>
      <c r="R29" s="283"/>
      <c r="S29" s="284"/>
      <c r="T29" s="285">
        <f t="shared" ca="1" si="3"/>
        <v>0</v>
      </c>
      <c r="U29" s="282">
        <f t="shared" ca="1" si="2"/>
        <v>0</v>
      </c>
    </row>
    <row r="30" spans="1:23">
      <c r="A30" s="21" t="str">
        <f t="shared" ca="1" si="0"/>
        <v>WP001</v>
      </c>
      <c r="B30" s="21" t="str">
        <f t="shared" ca="1" si="1"/>
        <v>WP001</v>
      </c>
      <c r="C30" s="21">
        <v>7</v>
      </c>
      <c r="D30" s="21" t="s">
        <v>115</v>
      </c>
      <c r="L30" s="21" t="s">
        <v>111</v>
      </c>
      <c r="M30" s="21" t="s">
        <v>81</v>
      </c>
      <c r="N30" s="357"/>
      <c r="O30" s="36"/>
      <c r="P30" s="41"/>
      <c r="Q30" s="35" t="s">
        <v>116</v>
      </c>
      <c r="R30" s="283"/>
      <c r="S30" s="284"/>
      <c r="T30" s="285">
        <f t="shared" ca="1" si="3"/>
        <v>0</v>
      </c>
      <c r="U30" s="282">
        <f t="shared" ca="1" si="2"/>
        <v>0</v>
      </c>
    </row>
    <row r="31" spans="1:23">
      <c r="A31" s="21" t="str">
        <f t="shared" ca="1" si="0"/>
        <v>WP001</v>
      </c>
      <c r="B31" s="21" t="str">
        <f t="shared" ca="1" si="1"/>
        <v>WP001</v>
      </c>
      <c r="C31" s="21">
        <v>7</v>
      </c>
      <c r="D31" s="21" t="s">
        <v>117</v>
      </c>
      <c r="L31" s="21" t="s">
        <v>111</v>
      </c>
      <c r="M31" s="21" t="s">
        <v>81</v>
      </c>
      <c r="N31" s="357"/>
      <c r="O31" s="36"/>
      <c r="P31" s="41"/>
      <c r="Q31" s="35" t="s">
        <v>118</v>
      </c>
      <c r="R31" s="283"/>
      <c r="S31" s="284"/>
      <c r="T31" s="285">
        <f t="shared" ca="1" si="3"/>
        <v>0</v>
      </c>
      <c r="U31" s="282">
        <f t="shared" ca="1" si="2"/>
        <v>0</v>
      </c>
    </row>
    <row r="32" spans="1:23">
      <c r="A32" s="21" t="str">
        <f t="shared" ca="1" si="0"/>
        <v>WP001</v>
      </c>
      <c r="B32" s="21" t="str">
        <f t="shared" ca="1" si="1"/>
        <v>WP001</v>
      </c>
      <c r="C32" s="21">
        <v>7</v>
      </c>
      <c r="D32" s="21" t="s">
        <v>119</v>
      </c>
      <c r="L32" s="21" t="s">
        <v>111</v>
      </c>
      <c r="M32" s="21" t="s">
        <v>81</v>
      </c>
      <c r="N32" s="357"/>
      <c r="O32" s="36"/>
      <c r="P32" s="41"/>
      <c r="Q32" s="35" t="s">
        <v>120</v>
      </c>
      <c r="R32" s="283"/>
      <c r="S32" s="284"/>
      <c r="T32" s="285">
        <f t="shared" ca="1" si="3"/>
        <v>0</v>
      </c>
      <c r="U32" s="282">
        <f t="shared" ca="1" si="2"/>
        <v>0</v>
      </c>
    </row>
    <row r="33" spans="1:21">
      <c r="A33" s="21" t="str">
        <f t="shared" ca="1" si="0"/>
        <v>WP001</v>
      </c>
      <c r="B33" s="21" t="str">
        <f t="shared" ca="1" si="1"/>
        <v>WP001</v>
      </c>
      <c r="C33" s="21">
        <v>7</v>
      </c>
      <c r="D33" s="21" t="s">
        <v>121</v>
      </c>
      <c r="L33" s="21" t="s">
        <v>111</v>
      </c>
      <c r="M33" s="21" t="s">
        <v>81</v>
      </c>
      <c r="N33" s="357"/>
      <c r="O33" s="36"/>
      <c r="P33" s="41"/>
      <c r="Q33" s="35" t="s">
        <v>122</v>
      </c>
      <c r="R33" s="283"/>
      <c r="S33" s="284"/>
      <c r="T33" s="285">
        <f t="shared" ca="1" si="3"/>
        <v>0</v>
      </c>
      <c r="U33" s="282">
        <f t="shared" ca="1" si="2"/>
        <v>0</v>
      </c>
    </row>
    <row r="34" spans="1:21">
      <c r="A34" s="21" t="str">
        <f t="shared" ca="1" si="0"/>
        <v>WP001</v>
      </c>
      <c r="B34" s="21" t="str">
        <f t="shared" ca="1" si="1"/>
        <v>WP001</v>
      </c>
      <c r="C34" s="21">
        <v>7</v>
      </c>
      <c r="D34" s="21" t="s">
        <v>123</v>
      </c>
      <c r="L34" s="21" t="s">
        <v>111</v>
      </c>
      <c r="M34" s="21" t="s">
        <v>81</v>
      </c>
      <c r="N34" s="357"/>
      <c r="O34" s="37"/>
      <c r="P34" s="41"/>
      <c r="Q34" s="35" t="s">
        <v>124</v>
      </c>
      <c r="R34" s="283"/>
      <c r="S34" s="284"/>
      <c r="T34" s="285">
        <f t="shared" ca="1" si="3"/>
        <v>0</v>
      </c>
      <c r="U34" s="282">
        <f t="shared" ca="1" si="2"/>
        <v>0</v>
      </c>
    </row>
    <row r="35" spans="1:21">
      <c r="A35" s="21" t="str">
        <f t="shared" ca="1" si="0"/>
        <v>WP001</v>
      </c>
      <c r="B35" s="21" t="str">
        <f t="shared" ca="1" si="1"/>
        <v>WP001</v>
      </c>
      <c r="C35" s="21">
        <v>4</v>
      </c>
      <c r="D35" s="21" t="s">
        <v>125</v>
      </c>
      <c r="H35" s="21" t="s">
        <v>75</v>
      </c>
      <c r="I35" s="21" t="s">
        <v>126</v>
      </c>
      <c r="M35" s="21" t="s">
        <v>47</v>
      </c>
      <c r="N35" s="357"/>
      <c r="O35" s="324" t="s">
        <v>127</v>
      </c>
      <c r="P35" s="325"/>
      <c r="Q35" s="325"/>
      <c r="R35" s="275"/>
      <c r="S35" s="276"/>
      <c r="T35" s="277">
        <f t="shared" ca="1" si="3"/>
        <v>0</v>
      </c>
      <c r="U35" s="278">
        <f t="shared" ca="1" si="2"/>
        <v>0</v>
      </c>
    </row>
    <row r="36" spans="1:21">
      <c r="A36" s="21" t="str">
        <f t="shared" ca="1" si="0"/>
        <v>WP001</v>
      </c>
      <c r="B36" s="21" t="str">
        <f t="shared" ca="1" si="1"/>
        <v>WP001</v>
      </c>
      <c r="C36" s="21">
        <v>5</v>
      </c>
      <c r="D36" s="21" t="s">
        <v>128</v>
      </c>
      <c r="J36" s="164" t="s">
        <v>126</v>
      </c>
      <c r="M36" s="21" t="s">
        <v>81</v>
      </c>
      <c r="N36" s="357"/>
      <c r="O36" s="38"/>
      <c r="P36" s="365" t="s">
        <v>129</v>
      </c>
      <c r="Q36" s="361"/>
      <c r="R36" s="283"/>
      <c r="S36" s="284"/>
      <c r="T36" s="285">
        <f t="shared" ca="1" si="3"/>
        <v>0</v>
      </c>
      <c r="U36" s="282">
        <f t="shared" ca="1" si="2"/>
        <v>0</v>
      </c>
    </row>
    <row r="37" spans="1:21">
      <c r="A37" s="21" t="str">
        <f t="shared" ca="1" si="0"/>
        <v>WP001</v>
      </c>
      <c r="B37" s="21" t="str">
        <f t="shared" ca="1" si="1"/>
        <v>WP001</v>
      </c>
      <c r="C37" s="21">
        <v>2</v>
      </c>
      <c r="D37" s="21" t="s">
        <v>130</v>
      </c>
      <c r="F37" s="21" t="s">
        <v>131</v>
      </c>
      <c r="G37" s="21" t="s">
        <v>75</v>
      </c>
      <c r="M37" s="21" t="s">
        <v>47</v>
      </c>
      <c r="N37" s="357"/>
      <c r="O37" s="341" t="s">
        <v>132</v>
      </c>
      <c r="P37" s="342"/>
      <c r="Q37" s="342"/>
      <c r="R37" s="291"/>
      <c r="S37" s="292"/>
      <c r="T37" s="293">
        <f t="shared" ca="1" si="3"/>
        <v>0</v>
      </c>
      <c r="U37" s="294">
        <f t="shared" ca="1" si="2"/>
        <v>0</v>
      </c>
    </row>
    <row r="38" spans="1:21">
      <c r="A38" s="21" t="str">
        <f t="shared" ca="1" si="0"/>
        <v>WP001</v>
      </c>
      <c r="B38" s="21" t="str">
        <f t="shared" ca="1" si="1"/>
        <v>WP001</v>
      </c>
      <c r="C38" s="21">
        <v>1</v>
      </c>
      <c r="N38" s="357"/>
      <c r="O38" s="39"/>
      <c r="P38" s="30"/>
      <c r="Q38" s="30"/>
      <c r="R38" s="295"/>
      <c r="S38" s="296"/>
      <c r="T38" s="285"/>
      <c r="U38" s="282"/>
    </row>
    <row r="39" spans="1:21">
      <c r="A39" s="21" t="str">
        <f t="shared" ca="1" si="0"/>
        <v>WP001</v>
      </c>
      <c r="B39" s="21" t="str">
        <f t="shared" ca="1" si="1"/>
        <v>WP001</v>
      </c>
      <c r="C39" s="21">
        <v>2</v>
      </c>
      <c r="D39" s="21" t="s">
        <v>133</v>
      </c>
      <c r="F39" s="21" t="s">
        <v>131</v>
      </c>
      <c r="M39" s="21" t="s">
        <v>134</v>
      </c>
      <c r="N39" s="357"/>
      <c r="O39" s="324" t="s">
        <v>135</v>
      </c>
      <c r="P39" s="325"/>
      <c r="Q39" s="325"/>
      <c r="R39" s="297"/>
      <c r="S39" s="298"/>
      <c r="T39" s="299">
        <f ca="1">IF(OFFSET(T39,ROW(T$2)-ROW(T39),0)="TT","TT",IF(OFFSET(T39,0,COLUMN($M39)-COLUMN(T39))="%",ROUND((OFFSET(T39,-2,0)-OFFSET(T39,-19,0))*0.07,2),IF(OFFSET(T39,0,COLUMN($M39)-COLUMN(T39))="V",ROUND(OFFSET(T39,0,-2)*OFFSET(T39,0,-1),2),SUMIF(INDIRECT(ADDRESS(MATCH("START"&amp;OFFSET(T39,0,COLUMN($B39)-COLUMN(T39)),$A:$A,0),$C39+COLUMN($E39)+1)&amp;":"&amp;ADDRESS(MATCH("END"&amp;OFFSET(T39,0,COLUMN($B39)-COLUMN(T39)),$A:$A,0),$C39+COLUMN($E39)+1),TRUE),INDIRECT(ADDRESS(ROW(T39),$C39+COLUMN($E39)),TRUE),INDIRECT(ADDRESS(MATCH("START"&amp;OFFSET(T39,0,COLUMN($B39)-COLUMN(T39)),$A:$A,0),COLUMN(T39))&amp;":"&amp;ADDRESS(MATCH("END"&amp;OFFSET(T39,0,COLUMN($B39)-COLUMN(T39)),$A:$A,0),COLUMN(T39)),TRUE)))))</f>
        <v>0</v>
      </c>
      <c r="U39" s="278">
        <f ca="1">IF(OFFSET(U39,ROW(U$2)-ROW(U39),0)="TT",SUMIF(INDIRECT(ADDRESS(2,COLUMN($Q39)+1) &amp; ":" &amp; ADDRESS(2,COLUMN(U39)-1),TRUE),"TBE",INDIRECT(ADDRESS(ROW(U39), COLUMN($Q39)+1) &amp; ":" &amp; ADDRESS(ROW(U39),COLUMN(U39)-1),TRUE)),IF(OFFSET(U39,ROW(U$2)-ROW(U39),0)="TBE",SUMIF(INDIRECT(ADDRESS(2,MATCH(INT(OFFSET(U39,ROW(U$2)-ROW(U39),-2)),$2:$2,0)) &amp; ":" &amp; ADDRESS(2,COLUMN(U39)-1),TRUE),"T",INDIRECT(ADDRESS(ROW(U39), MATCH(INT(OFFSET(U39,ROW(U$2)-ROW(U39),-2)),$2:$2,0)) &amp; ":" &amp; ADDRESS(ROW(U39),COLUMN(U39)-1),TRUE)),IF(OFFSET(U39,0,COLUMN($M39)-COLUMN(U39))="V",OFFSET(U39,0,-2)*OFFSET(U39,0,-1),"TOTAL")))</f>
        <v>0</v>
      </c>
    </row>
    <row r="40" spans="1:21">
      <c r="A40" s="21" t="str">
        <f t="shared" ca="1" si="0"/>
        <v>WP001</v>
      </c>
      <c r="B40" s="21" t="str">
        <f t="shared" ca="1" si="1"/>
        <v>WP001</v>
      </c>
      <c r="C40" s="21">
        <v>1</v>
      </c>
      <c r="N40" s="357"/>
      <c r="O40" s="40"/>
      <c r="P40" s="41"/>
      <c r="Q40" s="41"/>
      <c r="R40" s="295"/>
      <c r="S40" s="296"/>
      <c r="T40" s="285"/>
      <c r="U40" s="282"/>
    </row>
    <row r="41" spans="1:21" ht="12.75" thickBot="1">
      <c r="A41" s="21" t="str">
        <f t="shared" ca="1" si="0"/>
        <v>ENDWP001</v>
      </c>
      <c r="B41" s="21" t="str">
        <f t="shared" ca="1" si="1"/>
        <v>WP001</v>
      </c>
      <c r="C41" s="21">
        <v>0</v>
      </c>
      <c r="D41" s="21" t="s">
        <v>136</v>
      </c>
      <c r="E41" s="21" t="s">
        <v>131</v>
      </c>
      <c r="M41" s="21" t="s">
        <v>47</v>
      </c>
      <c r="N41" s="358"/>
      <c r="O41" s="363" t="str">
        <f ca="1">"TOTAL COSTS (A+B+C+D+E) - " &amp; OFFSET(O41,-26,0)</f>
        <v xml:space="preserve">TOTAL COSTS (A+B+C+D+E) - </v>
      </c>
      <c r="P41" s="364"/>
      <c r="Q41" s="364"/>
      <c r="R41" s="300"/>
      <c r="S41" s="301"/>
      <c r="T41" s="302">
        <f t="shared" ca="1" si="3"/>
        <v>0</v>
      </c>
      <c r="U41" s="303">
        <f ca="1">IF(OFFSET(U41,ROW(U$2)-ROW(U41),0)="TT",SUMIF(INDIRECT(ADDRESS(2,COLUMN($Q41)+1) &amp; ":" &amp; ADDRESS(2,COLUMN(U41)-1),TRUE),"TBE",INDIRECT(ADDRESS(ROW(U41), COLUMN($Q41)+1) &amp; ":" &amp; ADDRESS(ROW(U41),COLUMN(U41)-1),TRUE)),IF(OFFSET(U41,ROW(U$2)-ROW(U41),0)="TBE",SUMIF(INDIRECT(ADDRESS(2,MATCH(INT(OFFSET(U41,ROW(U$2)-ROW(U41),-2)),$2:$2,0)) &amp; ":" &amp; ADDRESS(2,COLUMN(U41)-1),TRUE),"T",INDIRECT(ADDRESS(ROW(U41), MATCH(INT(OFFSET(U41,ROW(U$2)-ROW(U41),-2)),$2:$2,0)) &amp; ":" &amp; ADDRESS(ROW(U41),COLUMN(U41)-1),TRUE)),IF(OFFSET(U41,0,COLUMN($M41)-COLUMN(U41))="V",OFFSET(U41,0,-2)*OFFSET(U41,0,-1),"TOTAL")))</f>
        <v>0</v>
      </c>
    </row>
    <row r="42" spans="1:21" ht="12.75" thickTop="1">
      <c r="A42" s="21" t="s">
        <v>138</v>
      </c>
    </row>
  </sheetData>
  <sheetProtection algorithmName="SHA-512" hashValue="10wZ5JIAl3wkjGpl3M4vD9dsJxb1of0kzJOFiIT6bqfwtjXJki4tWxoOZK7WzZ35Inx7N45Zyl/iolBlW0XSdA==" saltValue="tX8+D94MFRkky1LQTrkGTw==" spinCount="100000" sheet="1" objects="1" scenarios="1"/>
  <mergeCells count="23">
    <mergeCell ref="U3:U4"/>
    <mergeCell ref="P36:Q36"/>
    <mergeCell ref="R4:T4"/>
    <mergeCell ref="R3:T3"/>
    <mergeCell ref="Q3:Q4"/>
    <mergeCell ref="P23:Q23"/>
    <mergeCell ref="O7:Q7"/>
    <mergeCell ref="O37:Q37"/>
    <mergeCell ref="O9:Q9"/>
    <mergeCell ref="N10:N41"/>
    <mergeCell ref="O10:Q10"/>
    <mergeCell ref="P11:Q11"/>
    <mergeCell ref="P17:Q17"/>
    <mergeCell ref="P18:Q18"/>
    <mergeCell ref="P19:Q19"/>
    <mergeCell ref="P20:Q20"/>
    <mergeCell ref="O21:Q21"/>
    <mergeCell ref="O22:Q22"/>
    <mergeCell ref="O39:Q39"/>
    <mergeCell ref="O41:Q41"/>
    <mergeCell ref="P27:Q27"/>
    <mergeCell ref="P28:Q28"/>
    <mergeCell ref="O35:Q35"/>
  </mergeCells>
  <conditionalFormatting sqref="R39">
    <cfRule type="expression" dxfId="130" priority="1">
      <formula>INT(R39)&lt;&gt;R39</formula>
    </cfRule>
  </conditionalFormatting>
  <conditionalFormatting sqref="R3:T5">
    <cfRule type="expression" dxfId="129" priority="3">
      <formula>OFFSET(R3,ROW(R$2)-ROW(R3),R$6)="BE"</formula>
    </cfRule>
  </conditionalFormatting>
  <pageMargins left="0.23622047244094491" right="0.23622047244094491" top="0.74803149606299213" bottom="0.74803149606299213"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4"/>
    <pageSetUpPr fitToPage="1"/>
  </sheetPr>
  <dimension ref="A1:X42"/>
  <sheetViews>
    <sheetView showGridLines="0" zoomScaleNormal="100" workbookViewId="0">
      <pane xSplit="17" ySplit="8" topLeftCell="R9" activePane="bottomRight" state="frozen"/>
      <selection pane="topRight" activeCell="R1" sqref="R1"/>
      <selection pane="bottomLeft" activeCell="A9" sqref="A9"/>
      <selection pane="bottomRight" activeCell="Q5" sqref="Q5"/>
    </sheetView>
  </sheetViews>
  <sheetFormatPr defaultColWidth="4.5703125" defaultRowHeight="12"/>
  <cols>
    <col min="1" max="1" width="9.5703125" style="21" hidden="1" customWidth="1"/>
    <col min="2" max="2" width="5.42578125" style="21" hidden="1" customWidth="1"/>
    <col min="3" max="3" width="1.5703125" style="21" hidden="1" customWidth="1"/>
    <col min="4" max="4" width="8" style="21" hidden="1" customWidth="1"/>
    <col min="5" max="6" width="2.5703125" style="21" hidden="1" customWidth="1"/>
    <col min="7" max="8" width="3.42578125" style="21" hidden="1" customWidth="1"/>
    <col min="9" max="9" width="2.5703125" style="21" hidden="1" customWidth="1"/>
    <col min="10" max="10" width="2.5703125" style="164" hidden="1" customWidth="1"/>
    <col min="11" max="12" width="2.42578125" style="21" hidden="1" customWidth="1"/>
    <col min="13" max="13" width="2" style="21" hidden="1" customWidth="1"/>
    <col min="14" max="14" width="4.5703125" style="21" bestFit="1" customWidth="1"/>
    <col min="15" max="16" width="2.5703125" style="22" bestFit="1" customWidth="1"/>
    <col min="17" max="17" width="55.140625" style="22" bestFit="1" customWidth="1"/>
    <col min="18" max="18" width="7.85546875" style="115" bestFit="1" customWidth="1"/>
    <col min="19" max="19" width="11" style="118" bestFit="1" customWidth="1"/>
    <col min="20" max="20" width="12.85546875" style="118" bestFit="1" customWidth="1"/>
    <col min="21" max="22" width="15.5703125" style="119" bestFit="1" customWidth="1"/>
    <col min="23" max="24" width="4.5703125" style="21"/>
    <col min="25" max="25" width="17.42578125" style="21" bestFit="1" customWidth="1"/>
    <col min="26" max="16384" width="4.5703125" style="21"/>
  </cols>
  <sheetData>
    <row r="1" spans="1:24" ht="23.25" hidden="1">
      <c r="A1" s="221">
        <v>1</v>
      </c>
      <c r="B1" s="21">
        <f ca="1">IF(ISERROR(MATCH("STARTWP" &amp; TEXT(A1,"000"),A:A,0)),"N",MATCH("STARTWP" &amp; TEXT(A1,"000"),A:A,0))</f>
        <v>9</v>
      </c>
      <c r="C1" s="21">
        <f>COUNTIF(E:E,"GT")</f>
        <v>1</v>
      </c>
      <c r="D1" s="21">
        <f ca="1">IF(ISERROR(MATCH("ENDWP" &amp; TEXT(A1,"000"),A:A,0)),"N",MATCH("ENDWP" &amp; TEXT(A1,"000"),A:A,0))</f>
        <v>41</v>
      </c>
      <c r="F1" s="21">
        <f ca="1">COUNTA(A:A)</f>
        <v>42</v>
      </c>
      <c r="H1" s="21" t="s">
        <v>139</v>
      </c>
      <c r="I1" s="21">
        <f ca="1">MATCH(H1,2:2,0)</f>
        <v>22</v>
      </c>
      <c r="J1" s="164">
        <f ca="1">MATCH("BE",2:2,0)</f>
        <v>18</v>
      </c>
      <c r="K1" s="21">
        <f ca="1">COUNTIF(2:2,"TP")</f>
        <v>0</v>
      </c>
      <c r="N1" s="222" t="s">
        <v>137</v>
      </c>
      <c r="O1" s="22" t="s">
        <v>65</v>
      </c>
      <c r="P1" s="22" t="s">
        <v>65</v>
      </c>
      <c r="Q1" s="22" t="s">
        <v>66</v>
      </c>
      <c r="R1" s="21" t="s">
        <v>67</v>
      </c>
      <c r="S1" s="160" t="s">
        <v>68</v>
      </c>
      <c r="T1" s="160" t="s">
        <v>69</v>
      </c>
      <c r="U1" s="161" t="s">
        <v>70</v>
      </c>
      <c r="V1" s="161" t="s">
        <v>70</v>
      </c>
    </row>
    <row r="2" spans="1:24" ht="24" hidden="1" thickBot="1">
      <c r="A2" s="21" t="e">
        <f ca="1">INDIRECT("'"&amp; MID(OFFSET(A2,ROW(A$3)-ROW(A2),IF(OFFSET(A2,ROW(A$2)-ROW(A2),2)="T",0,IF(OFFSET(A2,ROW(A$2)-ROW(A2),1)="T",-1,-2))),1,6) &amp; "'!" &amp; ADDRESS(ROW(A2),MATCH(INDIRECT(ADDRESS(2,COLUMN(A2)+IF(OFFSET(A2,ROW(A$2)-ROW(A2),2)="T",1,IF(OFFSET(A2,ROW(A$2)-ROW(A2),1)="T",0,-1))),TRUE),INDIRECT("'"&amp; MID(OFFSET(A2,ROW(A$3)-ROW(A2),IF(OFFSET(A2,ROW(A$2)-ROW(A2),2)="T",0,IF(OFFSET(A2,ROW(A$2)-ROW(A2),1)="T",-1,-2))),1,6) &amp; "'!2:2",TRUE),0)-IF(OFFSET(A2,ROW(A$2)-ROW(A2),2)="T",1,IF(OFFSET(A2,ROW(A$2)-ROW(A2),1)="T",0,-1))),TRUE)</f>
        <v>#REF!</v>
      </c>
      <c r="N2" s="222">
        <v>99</v>
      </c>
      <c r="R2" s="21" t="str">
        <f ca="1">IF(OFFSET(R2,0,1)="","TT",IF(INT(OFFSET(R2,0,1))=OFFSET(R2,0,1),"BE","TP"))</f>
        <v>BE</v>
      </c>
      <c r="S2" s="223">
        <v>1</v>
      </c>
      <c r="T2" s="160" t="str">
        <f ca="1">IF(OFFSET(T2,0,-2)="TT","E","T")</f>
        <v>T</v>
      </c>
      <c r="U2" s="161" t="s">
        <v>64</v>
      </c>
      <c r="V2" s="161" t="s">
        <v>139</v>
      </c>
    </row>
    <row r="3" spans="1:24" ht="15">
      <c r="A3" s="21" t="s">
        <v>71</v>
      </c>
      <c r="N3"/>
      <c r="Q3" s="345" t="str">
        <f ca="1">""&amp;IF(OFFSET(Q3,-2,-3)="C","DETAILED",INDIRECT("'Beneficiaries List'!A" &amp; MATCH(OFFSET(Q3,-2,-3),'Beneficiaries List'!$J:$J,0),TRUE))</f>
        <v>DETAILED</v>
      </c>
      <c r="R3" s="346" t="str">
        <f ca="1">""&amp;INDIRECT("'Beneficiaries List'!A" &amp; MATCH(OFFSET(R3,-1,1),'Beneficiaries List'!$K:$K,0),TRUE)</f>
        <v>BE 001</v>
      </c>
      <c r="S3" s="347"/>
      <c r="T3" s="348"/>
      <c r="U3" s="366" t="str">
        <f ca="1">IF(U2="TBE","BE " &amp; TEXT(INDIRECT(ADDRESS(2,MATCH(INT(OFFSET(U3,-1,-2)),2:2,0)),TRUE),"000"),"PROJECT")</f>
        <v>BE 001</v>
      </c>
      <c r="V3" s="349" t="str">
        <f ca="1">IF(V2="TBE","BE " &amp; TEXT(INDIRECT(ADDRESS(2,MATCH(INT(OFFSET(V3,-1,-2)),2:2,0)),TRUE),"000"),"PROJECT")</f>
        <v>PROJECT</v>
      </c>
    </row>
    <row r="4" spans="1:24" ht="15">
      <c r="A4" s="21" t="s">
        <v>71</v>
      </c>
      <c r="N4"/>
      <c r="Q4" s="345"/>
      <c r="R4" s="351" t="str">
        <f ca="1">""&amp;INDIRECT("'Beneficiaries List'!B" &amp; MATCH(OFFSET(R4,-2,1),'Beneficiaries List'!$K:$K,0),TRUE)</f>
        <v/>
      </c>
      <c r="S4" s="352"/>
      <c r="T4" s="353"/>
      <c r="U4" s="367"/>
      <c r="V4" s="350"/>
    </row>
    <row r="5" spans="1:24" ht="24">
      <c r="A5" s="21" t="s">
        <v>71</v>
      </c>
      <c r="E5" s="21">
        <v>0</v>
      </c>
      <c r="F5" s="21">
        <v>1</v>
      </c>
      <c r="G5" s="21">
        <v>2</v>
      </c>
      <c r="H5" s="21">
        <v>3</v>
      </c>
      <c r="I5" s="21">
        <v>4</v>
      </c>
      <c r="J5" s="164">
        <v>5</v>
      </c>
      <c r="K5" s="21">
        <v>6</v>
      </c>
      <c r="L5" s="21">
        <v>7</v>
      </c>
      <c r="N5"/>
      <c r="Q5" s="45" t="str">
        <f ca="1">""&amp;IF(OFFSET(Q5,-4,-3)="C","CONSOLIDATION",INDIRECT("'Beneficiaries List'!B" &amp; MATCH(OFFSET(Q5,-4,-3),'Beneficiaries List'!$J:$J,0),TRUE))</f>
        <v>CONSOLIDATION</v>
      </c>
      <c r="R5" s="116" t="str">
        <f ca="1">IF(OFFSET(R5,-3,0)="TT","BE+TP
TOTAL COSTS","UNITS")</f>
        <v>UNITS</v>
      </c>
      <c r="S5" s="120" t="str">
        <f ca="1">IF(OFFSET(S5,0,-1)="UNITS","COST
PER UNIT","")</f>
        <v>COST
PER UNIT</v>
      </c>
      <c r="T5" s="121" t="str">
        <f ca="1">IF(OFFSET(T5,0,-2)="UNITS",IF(OFFSET(T5,-3,-2)="BE","BENEFICIARY","AFFILIATED ENTITY") &amp; "
TOTAL COSTS","")</f>
        <v>BENEFICIARY
TOTAL COSTS</v>
      </c>
      <c r="U5" s="224" t="s">
        <v>72</v>
      </c>
      <c r="V5" s="231" t="s">
        <v>72</v>
      </c>
    </row>
    <row r="6" spans="1:24" s="24" customFormat="1" ht="15.75" thickBot="1">
      <c r="A6" s="24" t="s">
        <v>71</v>
      </c>
      <c r="J6" s="165"/>
      <c r="M6" s="163"/>
      <c r="N6" s="25"/>
      <c r="O6" s="26"/>
      <c r="P6" s="26"/>
      <c r="Q6" s="26"/>
      <c r="R6" s="117">
        <v>0</v>
      </c>
      <c r="S6" s="122">
        <v>-1</v>
      </c>
      <c r="T6" s="123">
        <v>-2</v>
      </c>
      <c r="U6" s="225"/>
      <c r="V6" s="232"/>
    </row>
    <row r="7" spans="1:24" customFormat="1" ht="16.5" thickBot="1">
      <c r="A7" s="21" t="s">
        <v>71</v>
      </c>
      <c r="J7" s="166"/>
      <c r="N7" s="21"/>
      <c r="O7" s="354" t="s">
        <v>73</v>
      </c>
      <c r="P7" s="355"/>
      <c r="Q7" s="356"/>
      <c r="R7" s="264">
        <f>SUMIF($E:$E,"GT",R:R)</f>
        <v>0</v>
      </c>
      <c r="S7" s="265"/>
      <c r="T7" s="265">
        <f ca="1">SUMIF($E:$E,"GT",T:T)</f>
        <v>0</v>
      </c>
      <c r="U7" s="304">
        <f ca="1">IF(OFFSET(U7,ROW(U$2)-ROW(U7),0)="TT",SUMIF(INDIRECT(ADDRESS(2,COLUMN($Q7)+1) &amp; ":" &amp; ADDRESS(2,COLUMN(U7)-1),TRUE),"TBE",INDIRECT(ADDRESS(ROW(U7), COLUMN($Q7)+1) &amp; ":" &amp; ADDRESS(ROW(U7),COLUMN(U7)-1),TRUE)),IF(OFFSET(U7,ROW(U$2)-ROW(U7),0)="TBE",SUMIF(INDIRECT(ADDRESS(2,MATCH(INT(OFFSET(U7,ROW(U$2)-ROW(U7),-2)),$2:$2,0)) &amp; ":" &amp; ADDRESS(2,COLUMN(U7)-1),TRUE),"T",INDIRECT(ADDRESS(ROW(U7), MATCH(INT(OFFSET(U7,ROW(U$2)-ROW(U7),-2)),$2:$2,0)) &amp; ":" &amp; ADDRESS(ROW(U7),COLUMN(U7)-1),TRUE)),IF(OFFSET(U7,0,COLUMN($M7)-COLUMN(U7))="V",OFFSET(U7,0,-2)*OFFSET(U7,0,-1),"TOTAL")))</f>
        <v>0</v>
      </c>
      <c r="V7" s="305">
        <f ca="1">IF(OFFSET(V7,ROW(V$2)-ROW(V7),0)="TT",SUMIF(INDIRECT(ADDRESS(2,COLUMN($Q7)+1) &amp; ":" &amp; ADDRESS(2,COLUMN(V7)-1),TRUE),"TBE",INDIRECT(ADDRESS(ROW(V7), COLUMN($Q7)+1) &amp; ":" &amp; ADDRESS(ROW(V7),COLUMN(V7)-1),TRUE)),IF(OFFSET(V7,ROW(V$2)-ROW(V7),0)="TBE",SUMIF(INDIRECT(ADDRESS(2,MATCH(INT(OFFSET(V7,ROW(V$2)-ROW(V7),-2)),$2:$2,0)) &amp; ":" &amp; ADDRESS(2,COLUMN(V7)-1),TRUE),"T",INDIRECT(ADDRESS(ROW(V7), MATCH(INT(OFFSET(V7,ROW(V$2)-ROW(V7),-2)),$2:$2,0)) &amp; ":" &amp; ADDRESS(ROW(V7),COLUMN(V7)-1),TRUE)),IF(OFFSET(V7,0,COLUMN($M7)-COLUMN(V7))="V",OFFSET(V7,0,-2)*OFFSET(V7,0,-1),"TOTAL")))</f>
        <v>0</v>
      </c>
    </row>
    <row r="8" spans="1:24" s="42" customFormat="1" ht="15.75" thickBot="1">
      <c r="A8" s="42" t="s">
        <v>71</v>
      </c>
      <c r="J8" s="164"/>
      <c r="N8" s="43"/>
      <c r="O8" s="44"/>
      <c r="P8" s="44"/>
      <c r="Q8" s="44"/>
      <c r="R8" s="267"/>
      <c r="S8" s="268"/>
      <c r="T8" s="269"/>
      <c r="U8" s="306"/>
      <c r="V8" s="270"/>
    </row>
    <row r="9" spans="1:24" ht="13.5" thickTop="1" thickBot="1">
      <c r="A9" s="21" t="str">
        <f ca="1">IF(ISNUMBER(OFFSET(A9,0,13)),"START",IF(AND(OFFSET(A9,0,2)=0,OFFSET(A9,0,4)="GT"),"END",""))&amp;OFFSET(A9,0,1)</f>
        <v>STARTWP001</v>
      </c>
      <c r="B9" s="21" t="str">
        <f ca="1">IF(ISNUMBER(OFFSET(B9,0,12)),"WP" &amp; TEXT(OFFSET(B9,0,12),"000"),OFFSET(B9,-1,0))</f>
        <v>WP001</v>
      </c>
      <c r="N9" s="63">
        <v>1</v>
      </c>
      <c r="O9" s="343" t="str">
        <f ca="1">""&amp;VLOOKUP(OFFSET(N9,1,0),'Work Packages List'!A:B,2,FALSE)</f>
        <v/>
      </c>
      <c r="P9" s="343"/>
      <c r="Q9" s="344"/>
      <c r="R9" s="271"/>
      <c r="S9" s="272"/>
      <c r="T9" s="273"/>
      <c r="U9" s="274"/>
      <c r="V9" s="274"/>
    </row>
    <row r="10" spans="1:24">
      <c r="A10" s="21" t="str">
        <f t="shared" ref="A10:A41" ca="1" si="0">IF(ISNUMBER(OFFSET(A10,0,12)),"START",IF(AND(OFFSET(A10,0,2)=0,OFFSET(A10,0,4)="GT"),"END",""))&amp;OFFSET(A10,0,1)</f>
        <v>WP001</v>
      </c>
      <c r="B10" s="21" t="str">
        <f t="shared" ref="B10:B41" ca="1" si="1">IF(ISNUMBER(OFFSET(B10,0,11)),"WP" &amp; TEXT(OFFSET(B10,0,11),"000"),OFFSET(B10,-1,0))</f>
        <v>WP001</v>
      </c>
      <c r="C10" s="21">
        <v>4</v>
      </c>
      <c r="D10" s="21" t="s">
        <v>74</v>
      </c>
      <c r="H10" s="21" t="s">
        <v>75</v>
      </c>
      <c r="I10" s="21" t="s">
        <v>76</v>
      </c>
      <c r="M10" s="21" t="s">
        <v>47</v>
      </c>
      <c r="N10" s="357" t="str">
        <f ca="1">"WP " &amp; TEXT(OFFSET(N10,-1,0),"000")</f>
        <v>WP 001</v>
      </c>
      <c r="O10" s="324" t="s">
        <v>37</v>
      </c>
      <c r="P10" s="325"/>
      <c r="Q10" s="359"/>
      <c r="R10" s="275">
        <f ca="1">IF(OFFSET(R10,ROW(R$2)-ROW(R10),0)="TT","TT",IF(OFFSET(R10,0,COLUMN($M10)-COLUMN(R10))="%",ROUND(OFFSET(R10,-2,0)*0.07,0),IF(OFFSET(R10,0,COLUMN($M10)-COLUMN(R10))="V","x",SUMIF(INDIRECT(ADDRESS(MATCH("START"&amp;OFFSET(R10,0,COLUMN($B10)-COLUMN(R10)),$A:$A,0),$C10+COLUMN($E10)+1)&amp;":"&amp;ADDRESS(MATCH("END"&amp;OFFSET(R10,0,COLUMN($B10)-COLUMN(R10)),$A:$A,0),$C10+COLUMN($E10)+1),TRUE),INDIRECT(ADDRESS(ROW(R10),$C10+COLUMN($E10)),TRUE),INDIRECT(ADDRESS(MATCH("START"&amp;OFFSET(R10,0,COLUMN($B10)-COLUMN(R10)),$A:$A,0),COLUMN(R10))&amp;":"&amp;ADDRESS(MATCH("END"&amp;OFFSET(R10,0,COLUMN($B10)-COLUMN(R10)),$A:$A,0),COLUMN(R10)),TRUE)))))</f>
        <v>0</v>
      </c>
      <c r="S10" s="276"/>
      <c r="T10" s="277">
        <f ca="1">IF(OFFSET(T10,ROW(T$2)-ROW(T10),0)="TT","TT",IF(OFFSET(T10,0,COLUMN($M10)-COLUMN(T10))="%",ROUND((OFFSET(T10,-2,0)-OFFSET(T10,-21,2))*0.07,2), IF(OFFSET(T10,0,COLUMN($M10)-COLUMN(T10))="V",ROUND(OFFSET(T10,0,-2)*OFFSET(T10,0,-1),2),SUMIF(INDIRECT(ADDRESS(MATCH("START"&amp;OFFSET(T10,0,COLUMN($B10)-COLUMN(T10)),$A:$A,0),$C10+COLUMN($E10)+1)&amp;":"&amp;ADDRESS(MATCH("END"&amp;OFFSET(T10,0,COLUMN($B10)-COLUMN(T10)),$A:$A,0),$C10+COLUMN($E10)+1),TRUE),INDIRECT(ADDRESS(ROW(T10),$C10+COLUMN($E10)),TRUE),INDIRECT(ADDRESS(MATCH("START"&amp;OFFSET(T10,0,COLUMN($B10)-COLUMN(T10)),$A:$A,0),COLUMN(T10))&amp;":"&amp;ADDRESS(MATCH("END"&amp;OFFSET(T10,0,COLUMN($B10)-COLUMN(T10)),$A:$A,0),COLUMN(T10)),TRUE)))))</f>
        <v>0</v>
      </c>
      <c r="U10" s="278">
        <f t="shared" ref="U10:V37" ca="1" si="2">IF(OFFSET(U10,ROW(U$2)-ROW(U10),0)="TT",SUMIF(INDIRECT(ADDRESS(2,COLUMN($Q10)+1) &amp; ":" &amp; ADDRESS(2,COLUMN(U10)-1),TRUE),"TBE",INDIRECT(ADDRESS(ROW(U10), COLUMN($Q10)+1) &amp; ":" &amp; ADDRESS(ROW(U10),COLUMN(U10)-1),TRUE)),IF(OFFSET(U10,ROW(U$2)-ROW(U10),0)="TBE",SUMIF(INDIRECT(ADDRESS(2,MATCH(INT(OFFSET(U10,ROW(U$2)-ROW(U10),-2)),$2:$2,0)) &amp; ":" &amp; ADDRESS(2,COLUMN(U10)-1),TRUE),"T",INDIRECT(ADDRESS(ROW(U10), MATCH(INT(OFFSET(U10,ROW(U$2)-ROW(U10),-2)),$2:$2,0)) &amp; ":" &amp; ADDRESS(ROW(U10),COLUMN(U10)-1),TRUE)),IF(OFFSET(U10,0,COLUMN($M10)-COLUMN(U10))="V",OFFSET(U10,0,-2)*OFFSET(U10,0,-1),"TOTAL")))</f>
        <v>0</v>
      </c>
      <c r="V10" s="278">
        <f t="shared" ca="1" si="2"/>
        <v>0</v>
      </c>
    </row>
    <row r="11" spans="1:24">
      <c r="A11" s="21" t="str">
        <f t="shared" ca="1" si="0"/>
        <v>WP001</v>
      </c>
      <c r="B11" s="21" t="str">
        <f t="shared" ca="1" si="1"/>
        <v>WP001</v>
      </c>
      <c r="C11" s="21">
        <v>6</v>
      </c>
      <c r="D11" s="21" t="s">
        <v>77</v>
      </c>
      <c r="J11" s="164" t="s">
        <v>76</v>
      </c>
      <c r="K11" s="21" t="s">
        <v>78</v>
      </c>
      <c r="M11" s="21" t="s">
        <v>47</v>
      </c>
      <c r="N11" s="357"/>
      <c r="O11" s="27"/>
      <c r="P11" s="322" t="s">
        <v>79</v>
      </c>
      <c r="Q11" s="360"/>
      <c r="R11" s="279">
        <f ca="1">IF(OFFSET(R11,ROW(R$2)-ROW(R11),0)="TT","TT",IF(OFFSET(R11,0,COLUMN($M11)-COLUMN(R11))="%",ROUND(OFFSET(R11,-2,0)*0.07,0),IF(OFFSET(R11,0,COLUMN($M11)-COLUMN(R11))="V","x",SUMIF(INDIRECT(ADDRESS(MATCH("START"&amp;OFFSET(R11,0,COLUMN($B11)-COLUMN(R11)),$A:$A,0),$C11+COLUMN($E11)+1)&amp;":"&amp;ADDRESS(MATCH("END"&amp;OFFSET(R11,0,COLUMN($B11)-COLUMN(R11)),$A:$A,0),$C11+COLUMN($E11)+1),TRUE),INDIRECT(ADDRESS(ROW(R11),$C11+COLUMN($E11)),TRUE),INDIRECT(ADDRESS(MATCH("START"&amp;OFFSET(R11,0,COLUMN($B11)-COLUMN(R11)),$A:$A,0),COLUMN(R11))&amp;":"&amp;ADDRESS(MATCH("END"&amp;OFFSET(R11,0,COLUMN($B11)-COLUMN(R11)),$A:$A,0),COLUMN(R11)),TRUE)))))</f>
        <v>0</v>
      </c>
      <c r="S11" s="280"/>
      <c r="T11" s="281">
        <f t="shared" ref="T11:T41" ca="1" si="3">IF(OFFSET(T11,ROW(T$2)-ROW(T11),0)="TT","TT",IF(OFFSET(T11,0,COLUMN($M11)-COLUMN(T11))="%",ROUND((OFFSET(T11,-2,0)-OFFSET(T11,-21,2))*0.07,2), IF(OFFSET(T11,0,COLUMN($M11)-COLUMN(T11))="V",ROUND(OFFSET(T11,0,-2)*OFFSET(T11,0,-1),2),SUMIF(INDIRECT(ADDRESS(MATCH("START"&amp;OFFSET(T11,0,COLUMN($B11)-COLUMN(T11)),$A:$A,0),$C11+COLUMN($E11)+1)&amp;":"&amp;ADDRESS(MATCH("END"&amp;OFFSET(T11,0,COLUMN($B11)-COLUMN(T11)),$A:$A,0),$C11+COLUMN($E11)+1),TRUE),INDIRECT(ADDRESS(ROW(T11),$C11+COLUMN($E11)),TRUE),INDIRECT(ADDRESS(MATCH("START"&amp;OFFSET(T11,0,COLUMN($B11)-COLUMN(T11)),$A:$A,0),COLUMN(T11))&amp;":"&amp;ADDRESS(MATCH("END"&amp;OFFSET(T11,0,COLUMN($B11)-COLUMN(T11)),$A:$A,0),COLUMN(T11)),TRUE)))))</f>
        <v>0</v>
      </c>
      <c r="U11" s="282">
        <f t="shared" ca="1" si="2"/>
        <v>0</v>
      </c>
      <c r="V11" s="282">
        <f t="shared" ca="1" si="2"/>
        <v>0</v>
      </c>
      <c r="X11" s="23"/>
    </row>
    <row r="12" spans="1:24">
      <c r="A12" s="21" t="str">
        <f t="shared" ca="1" si="0"/>
        <v>WP001</v>
      </c>
      <c r="B12" s="21" t="str">
        <f t="shared" ca="1" si="1"/>
        <v>WP001</v>
      </c>
      <c r="C12" s="21">
        <v>7</v>
      </c>
      <c r="D12" s="21" t="s">
        <v>80</v>
      </c>
      <c r="L12" s="21" t="s">
        <v>78</v>
      </c>
      <c r="M12" s="21" t="s">
        <v>81</v>
      </c>
      <c r="N12" s="357"/>
      <c r="O12" s="28"/>
      <c r="P12" s="29"/>
      <c r="Q12" s="30" t="str">
        <f>EMP_TYPE1</f>
        <v>Type 1</v>
      </c>
      <c r="R12" s="295">
        <f t="shared" ref="R12:S21" ca="1" si="4">INDIRECT("'"&amp; MID(OFFSET(R12,ROW(R$3)-ROW(R12),IF(OFFSET(R12,ROW(R$2)-ROW(R12),2)="T",0,IF(OFFSET(R12,ROW(R$2)-ROW(R12),1)="T",-1,-2))),1,6) &amp; "'!" &amp; ADDRESS(ROW(R12),MATCH(INDIRECT(ADDRESS(2,COLUMN(R12)+IF(OFFSET(R12,ROW(R$2)-ROW(R12),2)="T",1,IF(OFFSET(R12,ROW(R$2)-ROW(R12),1)="T",0,-1))),TRUE),INDIRECT("'"&amp; MID(OFFSET(R12,ROW(R$3)-ROW(R12),IF(OFFSET(R12,ROW(R$2)-ROW(R12),2)="T",0,IF(OFFSET(R12,ROW(R$2)-ROW(R12),1)="T",-1,-2))),1,6) &amp; "'!2:2",TRUE),0)-IF(OFFSET(R12,ROW(R$2)-ROW(R12),2)="T",1,IF(OFFSET(R12,ROW(R$2)-ROW(R12),1)="T",0,-1))),TRUE)</f>
        <v>0</v>
      </c>
      <c r="S12" s="296">
        <f t="shared" ca="1" si="4"/>
        <v>0</v>
      </c>
      <c r="T12" s="285">
        <f t="shared" ca="1" si="3"/>
        <v>0</v>
      </c>
      <c r="U12" s="282">
        <f t="shared" ca="1" si="2"/>
        <v>0</v>
      </c>
      <c r="V12" s="282">
        <f t="shared" ca="1" si="2"/>
        <v>0</v>
      </c>
      <c r="X12" s="23"/>
    </row>
    <row r="13" spans="1:24">
      <c r="A13" s="21" t="str">
        <f t="shared" ca="1" si="0"/>
        <v>WP001</v>
      </c>
      <c r="B13" s="21" t="str">
        <f t="shared" ca="1" si="1"/>
        <v>WP001</v>
      </c>
      <c r="C13" s="21">
        <v>7</v>
      </c>
      <c r="D13" s="21" t="s">
        <v>82</v>
      </c>
      <c r="L13" s="21" t="s">
        <v>78</v>
      </c>
      <c r="M13" s="21" t="s">
        <v>81</v>
      </c>
      <c r="N13" s="357"/>
      <c r="O13" s="28"/>
      <c r="P13" s="29"/>
      <c r="Q13" s="30" t="str">
        <f>EMP_TYPE2</f>
        <v>Type 2</v>
      </c>
      <c r="R13" s="295">
        <f t="shared" ca="1" si="4"/>
        <v>0</v>
      </c>
      <c r="S13" s="296">
        <f t="shared" ca="1" si="4"/>
        <v>0</v>
      </c>
      <c r="T13" s="285">
        <f t="shared" ca="1" si="3"/>
        <v>0</v>
      </c>
      <c r="U13" s="282">
        <f t="shared" ca="1" si="2"/>
        <v>0</v>
      </c>
      <c r="V13" s="282">
        <f t="shared" ca="1" si="2"/>
        <v>0</v>
      </c>
      <c r="X13" s="23"/>
    </row>
    <row r="14" spans="1:24">
      <c r="A14" s="21" t="str">
        <f t="shared" ca="1" si="0"/>
        <v>WP001</v>
      </c>
      <c r="B14" s="21" t="str">
        <f t="shared" ca="1" si="1"/>
        <v>WP001</v>
      </c>
      <c r="C14" s="21">
        <v>7</v>
      </c>
      <c r="D14" s="21" t="s">
        <v>83</v>
      </c>
      <c r="L14" s="21" t="s">
        <v>78</v>
      </c>
      <c r="M14" s="21" t="s">
        <v>81</v>
      </c>
      <c r="N14" s="357"/>
      <c r="O14" s="28"/>
      <c r="P14" s="29"/>
      <c r="Q14" s="30" t="str">
        <f>EMP_TYPE3</f>
        <v>Type 3</v>
      </c>
      <c r="R14" s="295">
        <f t="shared" ca="1" si="4"/>
        <v>0</v>
      </c>
      <c r="S14" s="296">
        <f t="shared" ca="1" si="4"/>
        <v>0</v>
      </c>
      <c r="T14" s="285">
        <f t="shared" ca="1" si="3"/>
        <v>0</v>
      </c>
      <c r="U14" s="282">
        <f t="shared" ca="1" si="2"/>
        <v>0</v>
      </c>
      <c r="V14" s="282">
        <f t="shared" ca="1" si="2"/>
        <v>0</v>
      </c>
      <c r="X14" s="23"/>
    </row>
    <row r="15" spans="1:24">
      <c r="A15" s="21" t="str">
        <f t="shared" ca="1" si="0"/>
        <v>WP001</v>
      </c>
      <c r="B15" s="21" t="str">
        <f t="shared" ca="1" si="1"/>
        <v>WP001</v>
      </c>
      <c r="C15" s="21">
        <v>7</v>
      </c>
      <c r="D15" s="21" t="s">
        <v>84</v>
      </c>
      <c r="L15" s="21" t="s">
        <v>78</v>
      </c>
      <c r="M15" s="21" t="s">
        <v>81</v>
      </c>
      <c r="N15" s="357"/>
      <c r="O15" s="28"/>
      <c r="P15" s="29"/>
      <c r="Q15" s="30" t="str">
        <f>EMP_TYPE4</f>
        <v>Type 4</v>
      </c>
      <c r="R15" s="295">
        <f t="shared" ca="1" si="4"/>
        <v>0</v>
      </c>
      <c r="S15" s="296">
        <f t="shared" ca="1" si="4"/>
        <v>0</v>
      </c>
      <c r="T15" s="285">
        <f t="shared" ca="1" si="3"/>
        <v>0</v>
      </c>
      <c r="U15" s="282">
        <f t="shared" ca="1" si="2"/>
        <v>0</v>
      </c>
      <c r="V15" s="282">
        <f t="shared" ca="1" si="2"/>
        <v>0</v>
      </c>
      <c r="X15" s="23"/>
    </row>
    <row r="16" spans="1:24">
      <c r="A16" s="21" t="str">
        <f t="shared" ca="1" si="0"/>
        <v>WP001</v>
      </c>
      <c r="B16" s="21" t="str">
        <f t="shared" ca="1" si="1"/>
        <v>WP001</v>
      </c>
      <c r="C16" s="21">
        <v>7</v>
      </c>
      <c r="D16" s="21" t="s">
        <v>85</v>
      </c>
      <c r="L16" s="21" t="s">
        <v>78</v>
      </c>
      <c r="M16" s="21" t="s">
        <v>81</v>
      </c>
      <c r="N16" s="357"/>
      <c r="O16" s="28"/>
      <c r="P16" s="29"/>
      <c r="Q16" s="30" t="str">
        <f>EMP_OTHER</f>
        <v>Other</v>
      </c>
      <c r="R16" s="295">
        <f t="shared" ca="1" si="4"/>
        <v>0</v>
      </c>
      <c r="S16" s="296">
        <f t="shared" ca="1" si="4"/>
        <v>0</v>
      </c>
      <c r="T16" s="285">
        <f t="shared" ca="1" si="3"/>
        <v>0</v>
      </c>
      <c r="U16" s="282">
        <f t="shared" ca="1" si="2"/>
        <v>0</v>
      </c>
      <c r="V16" s="282">
        <f t="shared" ca="1" si="2"/>
        <v>0</v>
      </c>
      <c r="X16" s="23"/>
    </row>
    <row r="17" spans="1:24">
      <c r="A17" s="21" t="str">
        <f t="shared" ca="1" si="0"/>
        <v>WP001</v>
      </c>
      <c r="B17" s="21" t="str">
        <f t="shared" ca="1" si="1"/>
        <v>WP001</v>
      </c>
      <c r="C17" s="21">
        <v>6</v>
      </c>
      <c r="D17" s="21" t="s">
        <v>86</v>
      </c>
      <c r="J17" s="164" t="s">
        <v>76</v>
      </c>
      <c r="M17" s="21" t="s">
        <v>81</v>
      </c>
      <c r="N17" s="357"/>
      <c r="O17" s="31"/>
      <c r="P17" s="361" t="s">
        <v>87</v>
      </c>
      <c r="Q17" s="362"/>
      <c r="R17" s="290">
        <f t="shared" ca="1" si="4"/>
        <v>0</v>
      </c>
      <c r="S17" s="280">
        <f t="shared" ca="1" si="4"/>
        <v>0</v>
      </c>
      <c r="T17" s="281">
        <f t="shared" ca="1" si="3"/>
        <v>0</v>
      </c>
      <c r="U17" s="282">
        <f t="shared" ca="1" si="2"/>
        <v>0</v>
      </c>
      <c r="V17" s="282">
        <f t="shared" ca="1" si="2"/>
        <v>0</v>
      </c>
      <c r="X17" s="23"/>
    </row>
    <row r="18" spans="1:24">
      <c r="A18" s="21" t="str">
        <f t="shared" ca="1" si="0"/>
        <v>WP001</v>
      </c>
      <c r="B18" s="21" t="str">
        <f t="shared" ca="1" si="1"/>
        <v>WP001</v>
      </c>
      <c r="C18" s="21">
        <v>6</v>
      </c>
      <c r="D18" s="21" t="s">
        <v>88</v>
      </c>
      <c r="J18" s="164" t="s">
        <v>76</v>
      </c>
      <c r="M18" s="21" t="s">
        <v>81</v>
      </c>
      <c r="N18" s="357"/>
      <c r="O18" s="31"/>
      <c r="P18" s="361" t="s">
        <v>89</v>
      </c>
      <c r="Q18" s="362"/>
      <c r="R18" s="290">
        <f t="shared" ca="1" si="4"/>
        <v>0</v>
      </c>
      <c r="S18" s="280">
        <f t="shared" ca="1" si="4"/>
        <v>0</v>
      </c>
      <c r="T18" s="281">
        <f t="shared" ca="1" si="3"/>
        <v>0</v>
      </c>
      <c r="U18" s="282">
        <f t="shared" ca="1" si="2"/>
        <v>0</v>
      </c>
      <c r="V18" s="282">
        <f t="shared" ca="1" si="2"/>
        <v>0</v>
      </c>
      <c r="X18" s="23"/>
    </row>
    <row r="19" spans="1:24">
      <c r="A19" s="21" t="str">
        <f t="shared" ca="1" si="0"/>
        <v>WP001</v>
      </c>
      <c r="B19" s="21" t="str">
        <f t="shared" ca="1" si="1"/>
        <v>WP001</v>
      </c>
      <c r="C19" s="21">
        <v>6</v>
      </c>
      <c r="D19" s="21" t="s">
        <v>90</v>
      </c>
      <c r="J19" s="164" t="s">
        <v>76</v>
      </c>
      <c r="M19" s="21" t="s">
        <v>81</v>
      </c>
      <c r="N19" s="357"/>
      <c r="O19" s="31"/>
      <c r="P19" s="361" t="s">
        <v>91</v>
      </c>
      <c r="Q19" s="362"/>
      <c r="R19" s="290">
        <f t="shared" ca="1" si="4"/>
        <v>0</v>
      </c>
      <c r="S19" s="280">
        <f t="shared" ca="1" si="4"/>
        <v>0</v>
      </c>
      <c r="T19" s="281">
        <f t="shared" ca="1" si="3"/>
        <v>0</v>
      </c>
      <c r="U19" s="282">
        <f t="shared" ca="1" si="2"/>
        <v>0</v>
      </c>
      <c r="V19" s="282">
        <f t="shared" ca="1" si="2"/>
        <v>0</v>
      </c>
      <c r="X19" s="23"/>
    </row>
    <row r="20" spans="1:24">
      <c r="A20" s="21" t="str">
        <f t="shared" ca="1" si="0"/>
        <v>WP001</v>
      </c>
      <c r="B20" s="21" t="str">
        <f t="shared" ca="1" si="1"/>
        <v>WP001</v>
      </c>
      <c r="C20" s="21">
        <v>6</v>
      </c>
      <c r="D20" s="21" t="s">
        <v>92</v>
      </c>
      <c r="J20" s="164" t="s">
        <v>76</v>
      </c>
      <c r="M20" s="21" t="s">
        <v>81</v>
      </c>
      <c r="N20" s="357"/>
      <c r="O20" s="31"/>
      <c r="P20" s="361" t="s">
        <v>93</v>
      </c>
      <c r="Q20" s="362"/>
      <c r="R20" s="290">
        <f t="shared" ca="1" si="4"/>
        <v>0</v>
      </c>
      <c r="S20" s="280">
        <f t="shared" ca="1" si="4"/>
        <v>0</v>
      </c>
      <c r="T20" s="281">
        <f t="shared" ca="1" si="3"/>
        <v>0</v>
      </c>
      <c r="U20" s="282">
        <f t="shared" ca="1" si="2"/>
        <v>0</v>
      </c>
      <c r="V20" s="282">
        <f t="shared" ca="1" si="2"/>
        <v>0</v>
      </c>
    </row>
    <row r="21" spans="1:24">
      <c r="A21" s="21" t="str">
        <f t="shared" ca="1" si="0"/>
        <v>WP001</v>
      </c>
      <c r="B21" s="21" t="str">
        <f t="shared" ca="1" si="1"/>
        <v>WP001</v>
      </c>
      <c r="C21" s="21">
        <v>4</v>
      </c>
      <c r="D21" s="21" t="s">
        <v>94</v>
      </c>
      <c r="H21" s="21" t="s">
        <v>75</v>
      </c>
      <c r="I21" s="21" t="s">
        <v>95</v>
      </c>
      <c r="M21" s="21" t="s">
        <v>81</v>
      </c>
      <c r="N21" s="357"/>
      <c r="O21" s="324" t="s">
        <v>66</v>
      </c>
      <c r="P21" s="325"/>
      <c r="Q21" s="325"/>
      <c r="R21" s="307">
        <f t="shared" ca="1" si="4"/>
        <v>0</v>
      </c>
      <c r="S21" s="276">
        <f t="shared" ca="1" si="4"/>
        <v>0</v>
      </c>
      <c r="T21" s="277">
        <f t="shared" ca="1" si="3"/>
        <v>0</v>
      </c>
      <c r="U21" s="278">
        <f t="shared" ca="1" si="2"/>
        <v>0</v>
      </c>
      <c r="V21" s="278">
        <f t="shared" ca="1" si="2"/>
        <v>0</v>
      </c>
    </row>
    <row r="22" spans="1:24">
      <c r="A22" s="21" t="str">
        <f t="shared" ca="1" si="0"/>
        <v>WP001</v>
      </c>
      <c r="B22" s="21" t="str">
        <f t="shared" ca="1" si="1"/>
        <v>WP001</v>
      </c>
      <c r="C22" s="21">
        <v>4</v>
      </c>
      <c r="D22" s="21" t="s">
        <v>96</v>
      </c>
      <c r="H22" s="21" t="s">
        <v>75</v>
      </c>
      <c r="I22" s="21" t="s">
        <v>97</v>
      </c>
      <c r="M22" s="21" t="s">
        <v>47</v>
      </c>
      <c r="N22" s="357"/>
      <c r="O22" s="324" t="s">
        <v>98</v>
      </c>
      <c r="P22" s="325"/>
      <c r="Q22" s="325"/>
      <c r="R22" s="275"/>
      <c r="S22" s="276"/>
      <c r="T22" s="277">
        <f t="shared" ca="1" si="3"/>
        <v>0</v>
      </c>
      <c r="U22" s="278">
        <f t="shared" ca="1" si="2"/>
        <v>0</v>
      </c>
      <c r="V22" s="278">
        <f t="shared" ca="1" si="2"/>
        <v>0</v>
      </c>
    </row>
    <row r="23" spans="1:24">
      <c r="A23" s="21" t="str">
        <f t="shared" ca="1" si="0"/>
        <v>WP001</v>
      </c>
      <c r="B23" s="21" t="str">
        <f t="shared" ca="1" si="1"/>
        <v>WP001</v>
      </c>
      <c r="C23" s="21">
        <v>6</v>
      </c>
      <c r="D23" s="21" t="s">
        <v>99</v>
      </c>
      <c r="J23" s="164" t="s">
        <v>97</v>
      </c>
      <c r="K23" s="21" t="s">
        <v>100</v>
      </c>
      <c r="M23" s="21" t="s">
        <v>47</v>
      </c>
      <c r="N23" s="357"/>
      <c r="O23" s="32"/>
      <c r="P23" s="362" t="s">
        <v>101</v>
      </c>
      <c r="Q23" s="362"/>
      <c r="R23" s="279"/>
      <c r="S23" s="280"/>
      <c r="T23" s="281">
        <f t="shared" ca="1" si="3"/>
        <v>0</v>
      </c>
      <c r="U23" s="282">
        <f t="shared" ca="1" si="2"/>
        <v>0</v>
      </c>
      <c r="V23" s="282">
        <f t="shared" ca="1" si="2"/>
        <v>0</v>
      </c>
    </row>
    <row r="24" spans="1:24">
      <c r="A24" s="21" t="str">
        <f t="shared" ca="1" si="0"/>
        <v>WP001</v>
      </c>
      <c r="B24" s="21" t="str">
        <f t="shared" ca="1" si="1"/>
        <v>WP001</v>
      </c>
      <c r="C24" s="21">
        <v>7</v>
      </c>
      <c r="D24" s="21" t="s">
        <v>102</v>
      </c>
      <c r="L24" s="21" t="s">
        <v>100</v>
      </c>
      <c r="M24" s="21" t="s">
        <v>81</v>
      </c>
      <c r="N24" s="357"/>
      <c r="O24" s="33"/>
      <c r="P24" s="34"/>
      <c r="Q24" s="35" t="s">
        <v>103</v>
      </c>
      <c r="R24" s="295">
        <f t="shared" ref="R24:S27" ca="1" si="5">INDIRECT("'"&amp; MID(OFFSET(R24,ROW(R$3)-ROW(R24),IF(OFFSET(R24,ROW(R$2)-ROW(R24),2)="T",0,IF(OFFSET(R24,ROW(R$2)-ROW(R24),1)="T",-1,-2))),1,6) &amp; "'!" &amp; ADDRESS(ROW(R24),MATCH(INDIRECT(ADDRESS(2,COLUMN(R24)+IF(OFFSET(R24,ROW(R$2)-ROW(R24),2)="T",1,IF(OFFSET(R24,ROW(R$2)-ROW(R24),1)="T",0,-1))),TRUE),INDIRECT("'"&amp; MID(OFFSET(R24,ROW(R$3)-ROW(R24),IF(OFFSET(R24,ROW(R$2)-ROW(R24),2)="T",0,IF(OFFSET(R24,ROW(R$2)-ROW(R24),1)="T",-1,-2))),1,6) &amp; "'!2:2",TRUE),0)-IF(OFFSET(R24,ROW(R$2)-ROW(R24),2)="T",1,IF(OFFSET(R24,ROW(R$2)-ROW(R24),1)="T",0,-1))),TRUE)</f>
        <v>0</v>
      </c>
      <c r="S24" s="296">
        <f t="shared" ca="1" si="5"/>
        <v>0</v>
      </c>
      <c r="T24" s="285">
        <f t="shared" ca="1" si="3"/>
        <v>0</v>
      </c>
      <c r="U24" s="282">
        <f t="shared" ca="1" si="2"/>
        <v>0</v>
      </c>
      <c r="V24" s="282">
        <f t="shared" ca="1" si="2"/>
        <v>0</v>
      </c>
    </row>
    <row r="25" spans="1:24">
      <c r="A25" s="21" t="str">
        <f t="shared" ca="1" si="0"/>
        <v>WP001</v>
      </c>
      <c r="B25" s="21" t="str">
        <f t="shared" ca="1" si="1"/>
        <v>WP001</v>
      </c>
      <c r="C25" s="21">
        <v>7</v>
      </c>
      <c r="D25" s="21" t="s">
        <v>104</v>
      </c>
      <c r="L25" s="21" t="s">
        <v>100</v>
      </c>
      <c r="M25" s="21" t="s">
        <v>81</v>
      </c>
      <c r="N25" s="357"/>
      <c r="O25" s="33"/>
      <c r="P25" s="34"/>
      <c r="Q25" s="35" t="s">
        <v>105</v>
      </c>
      <c r="R25" s="295">
        <f t="shared" ca="1" si="5"/>
        <v>0</v>
      </c>
      <c r="S25" s="296">
        <f t="shared" ca="1" si="5"/>
        <v>0</v>
      </c>
      <c r="T25" s="285">
        <f t="shared" ca="1" si="3"/>
        <v>0</v>
      </c>
      <c r="U25" s="282">
        <f t="shared" ca="1" si="2"/>
        <v>0</v>
      </c>
      <c r="V25" s="282">
        <f t="shared" ca="1" si="2"/>
        <v>0</v>
      </c>
    </row>
    <row r="26" spans="1:24">
      <c r="A26" s="21" t="str">
        <f t="shared" ca="1" si="0"/>
        <v>WP001</v>
      </c>
      <c r="B26" s="21" t="str">
        <f t="shared" ca="1" si="1"/>
        <v>WP001</v>
      </c>
      <c r="C26" s="21">
        <v>7</v>
      </c>
      <c r="D26" s="21" t="s">
        <v>106</v>
      </c>
      <c r="L26" s="21" t="s">
        <v>100</v>
      </c>
      <c r="M26" s="21" t="s">
        <v>81</v>
      </c>
      <c r="N26" s="357"/>
      <c r="O26" s="33"/>
      <c r="P26" s="34"/>
      <c r="Q26" s="35" t="s">
        <v>107</v>
      </c>
      <c r="R26" s="295">
        <f t="shared" ca="1" si="5"/>
        <v>0</v>
      </c>
      <c r="S26" s="296">
        <f t="shared" ca="1" si="5"/>
        <v>0</v>
      </c>
      <c r="T26" s="285">
        <f t="shared" ca="1" si="3"/>
        <v>0</v>
      </c>
      <c r="U26" s="282">
        <f t="shared" ca="1" si="2"/>
        <v>0</v>
      </c>
      <c r="V26" s="282">
        <f t="shared" ca="1" si="2"/>
        <v>0</v>
      </c>
    </row>
    <row r="27" spans="1:24">
      <c r="A27" s="21" t="str">
        <f t="shared" ca="1" si="0"/>
        <v>WP001</v>
      </c>
      <c r="B27" s="21" t="str">
        <f t="shared" ca="1" si="1"/>
        <v>WP001</v>
      </c>
      <c r="C27" s="21">
        <v>5</v>
      </c>
      <c r="D27" s="21" t="s">
        <v>108</v>
      </c>
      <c r="J27" s="164" t="s">
        <v>97</v>
      </c>
      <c r="M27" s="21" t="s">
        <v>81</v>
      </c>
      <c r="N27" s="357"/>
      <c r="O27" s="36"/>
      <c r="P27" s="362" t="s">
        <v>109</v>
      </c>
      <c r="Q27" s="362"/>
      <c r="R27" s="290">
        <f t="shared" ca="1" si="5"/>
        <v>0</v>
      </c>
      <c r="S27" s="280">
        <f t="shared" ca="1" si="5"/>
        <v>0</v>
      </c>
      <c r="T27" s="281">
        <f t="shared" ca="1" si="3"/>
        <v>0</v>
      </c>
      <c r="U27" s="282">
        <f t="shared" ca="1" si="2"/>
        <v>0</v>
      </c>
      <c r="V27" s="282">
        <f t="shared" ca="1" si="2"/>
        <v>0</v>
      </c>
    </row>
    <row r="28" spans="1:24">
      <c r="A28" s="21" t="str">
        <f t="shared" ca="1" si="0"/>
        <v>WP001</v>
      </c>
      <c r="B28" s="21" t="str">
        <f t="shared" ca="1" si="1"/>
        <v>WP001</v>
      </c>
      <c r="C28" s="21">
        <v>6</v>
      </c>
      <c r="D28" s="21" t="s">
        <v>110</v>
      </c>
      <c r="J28" s="164" t="s">
        <v>97</v>
      </c>
      <c r="K28" s="21" t="s">
        <v>111</v>
      </c>
      <c r="M28" s="21" t="s">
        <v>47</v>
      </c>
      <c r="N28" s="357"/>
      <c r="O28" s="36"/>
      <c r="P28" s="362" t="s">
        <v>112</v>
      </c>
      <c r="Q28" s="362"/>
      <c r="R28" s="290"/>
      <c r="S28" s="280"/>
      <c r="T28" s="281">
        <f t="shared" ca="1" si="3"/>
        <v>0</v>
      </c>
      <c r="U28" s="282">
        <f t="shared" ca="1" si="2"/>
        <v>0</v>
      </c>
      <c r="V28" s="282">
        <f t="shared" ca="1" si="2"/>
        <v>0</v>
      </c>
    </row>
    <row r="29" spans="1:24">
      <c r="A29" s="21" t="str">
        <f t="shared" ca="1" si="0"/>
        <v>WP001</v>
      </c>
      <c r="B29" s="21" t="str">
        <f t="shared" ca="1" si="1"/>
        <v>WP001</v>
      </c>
      <c r="C29" s="21">
        <v>7</v>
      </c>
      <c r="D29" s="21" t="s">
        <v>113</v>
      </c>
      <c r="L29" s="21" t="s">
        <v>111</v>
      </c>
      <c r="M29" s="21" t="s">
        <v>81</v>
      </c>
      <c r="N29" s="357"/>
      <c r="O29" s="36"/>
      <c r="P29" s="41"/>
      <c r="Q29" s="35" t="s">
        <v>114</v>
      </c>
      <c r="R29" s="295">
        <f t="shared" ref="R29:S34" ca="1" si="6">INDIRECT("'"&amp; MID(OFFSET(R29,ROW(R$3)-ROW(R29),IF(OFFSET(R29,ROW(R$2)-ROW(R29),2)="T",0,IF(OFFSET(R29,ROW(R$2)-ROW(R29),1)="T",-1,-2))),1,6) &amp; "'!" &amp; ADDRESS(ROW(R29),MATCH(INDIRECT(ADDRESS(2,COLUMN(R29)+IF(OFFSET(R29,ROW(R$2)-ROW(R29),2)="T",1,IF(OFFSET(R29,ROW(R$2)-ROW(R29),1)="T",0,-1))),TRUE),INDIRECT("'"&amp; MID(OFFSET(R29,ROW(R$3)-ROW(R29),IF(OFFSET(R29,ROW(R$2)-ROW(R29),2)="T",0,IF(OFFSET(R29,ROW(R$2)-ROW(R29),1)="T",-1,-2))),1,6) &amp; "'!2:2",TRUE),0)-IF(OFFSET(R29,ROW(R$2)-ROW(R29),2)="T",1,IF(OFFSET(R29,ROW(R$2)-ROW(R29),1)="T",0,-1))),TRUE)</f>
        <v>0</v>
      </c>
      <c r="S29" s="296">
        <f t="shared" ca="1" si="6"/>
        <v>0</v>
      </c>
      <c r="T29" s="285">
        <f t="shared" ca="1" si="3"/>
        <v>0</v>
      </c>
      <c r="U29" s="282">
        <f t="shared" ca="1" si="2"/>
        <v>0</v>
      </c>
      <c r="V29" s="282">
        <f t="shared" ca="1" si="2"/>
        <v>0</v>
      </c>
    </row>
    <row r="30" spans="1:24">
      <c r="A30" s="21" t="str">
        <f t="shared" ca="1" si="0"/>
        <v>WP001</v>
      </c>
      <c r="B30" s="21" t="str">
        <f t="shared" ca="1" si="1"/>
        <v>WP001</v>
      </c>
      <c r="C30" s="21">
        <v>7</v>
      </c>
      <c r="D30" s="21" t="s">
        <v>115</v>
      </c>
      <c r="L30" s="21" t="s">
        <v>111</v>
      </c>
      <c r="M30" s="21" t="s">
        <v>81</v>
      </c>
      <c r="N30" s="357"/>
      <c r="O30" s="36"/>
      <c r="P30" s="41"/>
      <c r="Q30" s="35" t="s">
        <v>116</v>
      </c>
      <c r="R30" s="295">
        <f t="shared" ca="1" si="6"/>
        <v>0</v>
      </c>
      <c r="S30" s="296">
        <f t="shared" ca="1" si="6"/>
        <v>0</v>
      </c>
      <c r="T30" s="285">
        <f t="shared" ca="1" si="3"/>
        <v>0</v>
      </c>
      <c r="U30" s="282">
        <f t="shared" ca="1" si="2"/>
        <v>0</v>
      </c>
      <c r="V30" s="282">
        <f t="shared" ca="1" si="2"/>
        <v>0</v>
      </c>
    </row>
    <row r="31" spans="1:24">
      <c r="A31" s="21" t="str">
        <f t="shared" ca="1" si="0"/>
        <v>WP001</v>
      </c>
      <c r="B31" s="21" t="str">
        <f t="shared" ca="1" si="1"/>
        <v>WP001</v>
      </c>
      <c r="C31" s="21">
        <v>7</v>
      </c>
      <c r="D31" s="21" t="s">
        <v>117</v>
      </c>
      <c r="L31" s="21" t="s">
        <v>111</v>
      </c>
      <c r="M31" s="21" t="s">
        <v>81</v>
      </c>
      <c r="N31" s="357"/>
      <c r="O31" s="36"/>
      <c r="P31" s="41"/>
      <c r="Q31" s="35" t="s">
        <v>118</v>
      </c>
      <c r="R31" s="295">
        <f t="shared" ca="1" si="6"/>
        <v>0</v>
      </c>
      <c r="S31" s="296">
        <f t="shared" ca="1" si="6"/>
        <v>0</v>
      </c>
      <c r="T31" s="285">
        <f t="shared" ca="1" si="3"/>
        <v>0</v>
      </c>
      <c r="U31" s="282">
        <f t="shared" ca="1" si="2"/>
        <v>0</v>
      </c>
      <c r="V31" s="282">
        <f t="shared" ca="1" si="2"/>
        <v>0</v>
      </c>
    </row>
    <row r="32" spans="1:24">
      <c r="A32" s="21" t="str">
        <f t="shared" ca="1" si="0"/>
        <v>WP001</v>
      </c>
      <c r="B32" s="21" t="str">
        <f t="shared" ca="1" si="1"/>
        <v>WP001</v>
      </c>
      <c r="C32" s="21">
        <v>7</v>
      </c>
      <c r="D32" s="21" t="s">
        <v>119</v>
      </c>
      <c r="L32" s="21" t="s">
        <v>111</v>
      </c>
      <c r="M32" s="21" t="s">
        <v>81</v>
      </c>
      <c r="N32" s="357"/>
      <c r="O32" s="36"/>
      <c r="P32" s="41"/>
      <c r="Q32" s="35" t="s">
        <v>120</v>
      </c>
      <c r="R32" s="295">
        <f t="shared" ca="1" si="6"/>
        <v>0</v>
      </c>
      <c r="S32" s="296">
        <f t="shared" ca="1" si="6"/>
        <v>0</v>
      </c>
      <c r="T32" s="285">
        <f t="shared" ca="1" si="3"/>
        <v>0</v>
      </c>
      <c r="U32" s="282">
        <f t="shared" ca="1" si="2"/>
        <v>0</v>
      </c>
      <c r="V32" s="282">
        <f t="shared" ca="1" si="2"/>
        <v>0</v>
      </c>
    </row>
    <row r="33" spans="1:22">
      <c r="A33" s="21" t="str">
        <f t="shared" ca="1" si="0"/>
        <v>WP001</v>
      </c>
      <c r="B33" s="21" t="str">
        <f t="shared" ca="1" si="1"/>
        <v>WP001</v>
      </c>
      <c r="C33" s="21">
        <v>7</v>
      </c>
      <c r="D33" s="21" t="s">
        <v>121</v>
      </c>
      <c r="L33" s="21" t="s">
        <v>111</v>
      </c>
      <c r="M33" s="21" t="s">
        <v>81</v>
      </c>
      <c r="N33" s="357"/>
      <c r="O33" s="36"/>
      <c r="P33" s="41"/>
      <c r="Q33" s="35" t="s">
        <v>122</v>
      </c>
      <c r="R33" s="295">
        <f t="shared" ca="1" si="6"/>
        <v>0</v>
      </c>
      <c r="S33" s="296">
        <f t="shared" ca="1" si="6"/>
        <v>0</v>
      </c>
      <c r="T33" s="285">
        <f t="shared" ca="1" si="3"/>
        <v>0</v>
      </c>
      <c r="U33" s="282">
        <f t="shared" ca="1" si="2"/>
        <v>0</v>
      </c>
      <c r="V33" s="282">
        <f t="shared" ca="1" si="2"/>
        <v>0</v>
      </c>
    </row>
    <row r="34" spans="1:22">
      <c r="A34" s="21" t="str">
        <f t="shared" ca="1" si="0"/>
        <v>WP001</v>
      </c>
      <c r="B34" s="21" t="str">
        <f t="shared" ca="1" si="1"/>
        <v>WP001</v>
      </c>
      <c r="C34" s="21">
        <v>7</v>
      </c>
      <c r="D34" s="21" t="s">
        <v>123</v>
      </c>
      <c r="L34" s="21" t="s">
        <v>111</v>
      </c>
      <c r="M34" s="21" t="s">
        <v>81</v>
      </c>
      <c r="N34" s="357"/>
      <c r="O34" s="37"/>
      <c r="P34" s="41"/>
      <c r="Q34" s="35" t="s">
        <v>124</v>
      </c>
      <c r="R34" s="295">
        <f t="shared" ca="1" si="6"/>
        <v>0</v>
      </c>
      <c r="S34" s="296">
        <f t="shared" ca="1" si="6"/>
        <v>0</v>
      </c>
      <c r="T34" s="285">
        <f t="shared" ca="1" si="3"/>
        <v>0</v>
      </c>
      <c r="U34" s="282">
        <f t="shared" ca="1" si="2"/>
        <v>0</v>
      </c>
      <c r="V34" s="282">
        <f t="shared" ca="1" si="2"/>
        <v>0</v>
      </c>
    </row>
    <row r="35" spans="1:22">
      <c r="A35" s="21" t="str">
        <f t="shared" ca="1" si="0"/>
        <v>WP001</v>
      </c>
      <c r="B35" s="21" t="str">
        <f t="shared" ca="1" si="1"/>
        <v>WP001</v>
      </c>
      <c r="C35" s="21">
        <v>4</v>
      </c>
      <c r="D35" s="21" t="s">
        <v>125</v>
      </c>
      <c r="H35" s="21" t="s">
        <v>75</v>
      </c>
      <c r="I35" s="21" t="s">
        <v>126</v>
      </c>
      <c r="M35" s="21" t="s">
        <v>47</v>
      </c>
      <c r="N35" s="357"/>
      <c r="O35" s="324" t="s">
        <v>127</v>
      </c>
      <c r="P35" s="325"/>
      <c r="Q35" s="325"/>
      <c r="R35" s="275"/>
      <c r="S35" s="276"/>
      <c r="T35" s="277">
        <f t="shared" ca="1" si="3"/>
        <v>0</v>
      </c>
      <c r="U35" s="278">
        <f t="shared" ca="1" si="2"/>
        <v>0</v>
      </c>
      <c r="V35" s="278">
        <f t="shared" ca="1" si="2"/>
        <v>0</v>
      </c>
    </row>
    <row r="36" spans="1:22">
      <c r="A36" s="21" t="str">
        <f t="shared" ca="1" si="0"/>
        <v>WP001</v>
      </c>
      <c r="B36" s="21" t="str">
        <f t="shared" ca="1" si="1"/>
        <v>WP001</v>
      </c>
      <c r="C36" s="21">
        <v>5</v>
      </c>
      <c r="D36" s="21" t="s">
        <v>128</v>
      </c>
      <c r="J36" s="164" t="s">
        <v>126</v>
      </c>
      <c r="M36" s="21" t="s">
        <v>81</v>
      </c>
      <c r="N36" s="357"/>
      <c r="O36" s="38"/>
      <c r="P36" s="365" t="s">
        <v>129</v>
      </c>
      <c r="Q36" s="361"/>
      <c r="R36" s="295">
        <f ca="1">INDIRECT("'"&amp; MID(OFFSET(R36,ROW(R$3)-ROW(R36),IF(OFFSET(R36,ROW(R$2)-ROW(R36),2)="T",0,IF(OFFSET(R36,ROW(R$2)-ROW(R36),1)="T",-1,-2))),1,6) &amp; "'!" &amp; ADDRESS(ROW(R36),MATCH(INDIRECT(ADDRESS(2,COLUMN(R36)+IF(OFFSET(R36,ROW(R$2)-ROW(R36),2)="T",1,IF(OFFSET(R36,ROW(R$2)-ROW(R36),1)="T",0,-1))),TRUE),INDIRECT("'"&amp; MID(OFFSET(R36,ROW(R$3)-ROW(R36),IF(OFFSET(R36,ROW(R$2)-ROW(R36),2)="T",0,IF(OFFSET(R36,ROW(R$2)-ROW(R36),1)="T",-1,-2))),1,6) &amp; "'!2:2",TRUE),0)-IF(OFFSET(R36,ROW(R$2)-ROW(R36),2)="T",1,IF(OFFSET(R36,ROW(R$2)-ROW(R36),1)="T",0,-1))),TRUE)</f>
        <v>0</v>
      </c>
      <c r="S36" s="296">
        <f ca="1">INDIRECT("'"&amp; MID(OFFSET(S36,ROW(S$3)-ROW(S36),IF(OFFSET(S36,ROW(S$2)-ROW(S36),2)="T",0,IF(OFFSET(S36,ROW(S$2)-ROW(S36),1)="T",-1,-2))),1,6) &amp; "'!" &amp; ADDRESS(ROW(S36),MATCH(INDIRECT(ADDRESS(2,COLUMN(S36)+IF(OFFSET(S36,ROW(S$2)-ROW(S36),2)="T",1,IF(OFFSET(S36,ROW(S$2)-ROW(S36),1)="T",0,-1))),TRUE),INDIRECT("'"&amp; MID(OFFSET(S36,ROW(S$3)-ROW(S36),IF(OFFSET(S36,ROW(S$2)-ROW(S36),2)="T",0,IF(OFFSET(S36,ROW(S$2)-ROW(S36),1)="T",-1,-2))),1,6) &amp; "'!2:2",TRUE),0)-IF(OFFSET(S36,ROW(S$2)-ROW(S36),2)="T",1,IF(OFFSET(S36,ROW(S$2)-ROW(S36),1)="T",0,-1))),TRUE)</f>
        <v>0</v>
      </c>
      <c r="T36" s="285">
        <f t="shared" ca="1" si="3"/>
        <v>0</v>
      </c>
      <c r="U36" s="282">
        <f t="shared" ca="1" si="2"/>
        <v>0</v>
      </c>
      <c r="V36" s="282">
        <f t="shared" ca="1" si="2"/>
        <v>0</v>
      </c>
    </row>
    <row r="37" spans="1:22">
      <c r="A37" s="21" t="str">
        <f t="shared" ca="1" si="0"/>
        <v>WP001</v>
      </c>
      <c r="B37" s="21" t="str">
        <f t="shared" ca="1" si="1"/>
        <v>WP001</v>
      </c>
      <c r="C37" s="21">
        <v>2</v>
      </c>
      <c r="D37" s="21" t="s">
        <v>130</v>
      </c>
      <c r="F37" s="21" t="s">
        <v>131</v>
      </c>
      <c r="G37" s="21" t="s">
        <v>75</v>
      </c>
      <c r="M37" s="21" t="s">
        <v>47</v>
      </c>
      <c r="N37" s="357"/>
      <c r="O37" s="341" t="s">
        <v>132</v>
      </c>
      <c r="P37" s="342"/>
      <c r="Q37" s="342"/>
      <c r="R37" s="291"/>
      <c r="S37" s="292"/>
      <c r="T37" s="293">
        <f t="shared" ca="1" si="3"/>
        <v>0</v>
      </c>
      <c r="U37" s="294">
        <f t="shared" ca="1" si="2"/>
        <v>0</v>
      </c>
      <c r="V37" s="294">
        <f t="shared" ca="1" si="2"/>
        <v>0</v>
      </c>
    </row>
    <row r="38" spans="1:22">
      <c r="A38" s="21" t="str">
        <f t="shared" ca="1" si="0"/>
        <v>WP001</v>
      </c>
      <c r="B38" s="21" t="str">
        <f t="shared" ca="1" si="1"/>
        <v>WP001</v>
      </c>
      <c r="C38" s="21">
        <v>1</v>
      </c>
      <c r="N38" s="357"/>
      <c r="O38" s="39"/>
      <c r="P38" s="30"/>
      <c r="Q38" s="30"/>
      <c r="R38" s="295"/>
      <c r="S38" s="296"/>
      <c r="T38" s="285"/>
      <c r="U38" s="282"/>
      <c r="V38" s="282"/>
    </row>
    <row r="39" spans="1:22">
      <c r="A39" s="21" t="str">
        <f t="shared" ca="1" si="0"/>
        <v>WP001</v>
      </c>
      <c r="B39" s="21" t="str">
        <f t="shared" ca="1" si="1"/>
        <v>WP001</v>
      </c>
      <c r="C39" s="21">
        <v>2</v>
      </c>
      <c r="D39" s="21" t="s">
        <v>133</v>
      </c>
      <c r="F39" s="21" t="s">
        <v>131</v>
      </c>
      <c r="M39" s="21" t="s">
        <v>134</v>
      </c>
      <c r="N39" s="357"/>
      <c r="O39" s="324" t="s">
        <v>135</v>
      </c>
      <c r="P39" s="325"/>
      <c r="Q39" s="325"/>
      <c r="R39" s="297"/>
      <c r="S39" s="298"/>
      <c r="T39" s="299">
        <f t="shared" ca="1" si="3"/>
        <v>0</v>
      </c>
      <c r="U39" s="278">
        <f ca="1">IF(OFFSET(U39,ROW(U$2)-ROW(U39),0)="TT",SUMIF(INDIRECT(ADDRESS(2,COLUMN($Q39)+1) &amp; ":" &amp; ADDRESS(2,COLUMN(U39)-1),TRUE),"TBE",INDIRECT(ADDRESS(ROW(U39), COLUMN($Q39)+1) &amp; ":" &amp; ADDRESS(ROW(U39),COLUMN(U39)-1),TRUE)),IF(OFFSET(U39,ROW(U$2)-ROW(U39),0)="TBE",SUMIF(INDIRECT(ADDRESS(2,MATCH(INT(OFFSET(U39,ROW(U$2)-ROW(U39),-2)),$2:$2,0)) &amp; ":" &amp; ADDRESS(2,COLUMN(U39)-1),TRUE),"T",INDIRECT(ADDRESS(ROW(U39), MATCH(INT(OFFSET(U39,ROW(U$2)-ROW(U39),-2)),$2:$2,0)) &amp; ":" &amp; ADDRESS(ROW(U39),COLUMN(U39)-1),TRUE)),IF(OFFSET(U39,0,COLUMN($M39)-COLUMN(U39))="V",OFFSET(U39,0,-2)*OFFSET(U39,0,-1),"TOTAL")))</f>
        <v>0</v>
      </c>
      <c r="V39" s="278">
        <f ca="1">IF(OFFSET(V39,ROW(V$2)-ROW(V39),0)="TT",SUMIF(INDIRECT(ADDRESS(2,COLUMN($Q39)+1) &amp; ":" &amp; ADDRESS(2,COLUMN(V39)-1),TRUE),"TBE",INDIRECT(ADDRESS(ROW(V39), COLUMN($Q39)+1) &amp; ":" &amp; ADDRESS(ROW(V39),COLUMN(V39)-1),TRUE)),IF(OFFSET(V39,ROW(V$2)-ROW(V39),0)="TBE",SUMIF(INDIRECT(ADDRESS(2,MATCH(INT(OFFSET(V39,ROW(V$2)-ROW(V39),-2)),$2:$2,0)) &amp; ":" &amp; ADDRESS(2,COLUMN(V39)-1),TRUE),"T",INDIRECT(ADDRESS(ROW(V39), MATCH(INT(OFFSET(V39,ROW(V$2)-ROW(V39),-2)),$2:$2,0)) &amp; ":" &amp; ADDRESS(ROW(V39),COLUMN(V39)-1),TRUE)),IF(OFFSET(V39,0,COLUMN($M39)-COLUMN(V39))="V",OFFSET(V39,0,-2)*OFFSET(V39,0,-1),"TOTAL")))</f>
        <v>0</v>
      </c>
    </row>
    <row r="40" spans="1:22">
      <c r="A40" s="21" t="str">
        <f t="shared" ca="1" si="0"/>
        <v>WP001</v>
      </c>
      <c r="B40" s="21" t="str">
        <f t="shared" ca="1" si="1"/>
        <v>WP001</v>
      </c>
      <c r="C40" s="21">
        <v>1</v>
      </c>
      <c r="N40" s="357"/>
      <c r="O40" s="40"/>
      <c r="P40" s="41"/>
      <c r="Q40" s="41"/>
      <c r="R40" s="295"/>
      <c r="S40" s="296"/>
      <c r="T40" s="285"/>
      <c r="U40" s="282"/>
      <c r="V40" s="282"/>
    </row>
    <row r="41" spans="1:22" ht="12.75" thickBot="1">
      <c r="A41" s="21" t="str">
        <f t="shared" ca="1" si="0"/>
        <v>ENDWP001</v>
      </c>
      <c r="B41" s="21" t="str">
        <f t="shared" ca="1" si="1"/>
        <v>WP001</v>
      </c>
      <c r="C41" s="21">
        <v>0</v>
      </c>
      <c r="D41" s="21" t="s">
        <v>136</v>
      </c>
      <c r="E41" s="21" t="s">
        <v>131</v>
      </c>
      <c r="M41" s="21" t="s">
        <v>47</v>
      </c>
      <c r="N41" s="358"/>
      <c r="O41" s="363" t="str">
        <f ca="1">"TOTAL COSTS (A+B+C+D+E) - " &amp; OFFSET(O41,-26,0)</f>
        <v xml:space="preserve">TOTAL COSTS (A+B+C+D+E) - </v>
      </c>
      <c r="P41" s="364"/>
      <c r="Q41" s="364"/>
      <c r="R41" s="300"/>
      <c r="S41" s="301"/>
      <c r="T41" s="302">
        <f t="shared" ca="1" si="3"/>
        <v>0</v>
      </c>
      <c r="U41" s="303">
        <f ca="1">IF(OFFSET(U41,ROW(U$2)-ROW(U41),0)="TT",SUMIF(INDIRECT(ADDRESS(2,COLUMN($Q41)+1) &amp; ":" &amp; ADDRESS(2,COLUMN(U41)-1),TRUE),"TBE",INDIRECT(ADDRESS(ROW(U41), COLUMN($Q41)+1) &amp; ":" &amp; ADDRESS(ROW(U41),COLUMN(U41)-1),TRUE)),IF(OFFSET(U41,ROW(U$2)-ROW(U41),0)="TBE",SUMIF(INDIRECT(ADDRESS(2,MATCH(INT(OFFSET(U41,ROW(U$2)-ROW(U41),-2)),$2:$2,0)) &amp; ":" &amp; ADDRESS(2,COLUMN(U41)-1),TRUE),"T",INDIRECT(ADDRESS(ROW(U41), MATCH(INT(OFFSET(U41,ROW(U$2)-ROW(U41),-2)),$2:$2,0)) &amp; ":" &amp; ADDRESS(ROW(U41),COLUMN(U41)-1),TRUE)),IF(OFFSET(U41,0,COLUMN($M41)-COLUMN(U41))="V",OFFSET(U41,0,-2)*OFFSET(U41,0,-1),"TOTAL")))</f>
        <v>0</v>
      </c>
      <c r="V41" s="303">
        <f ca="1">IF(OFFSET(V41,ROW(V$2)-ROW(V41),0)="TT",SUMIF(INDIRECT(ADDRESS(2,COLUMN($Q41)+1) &amp; ":" &amp; ADDRESS(2,COLUMN(V41)-1),TRUE),"TBE",INDIRECT(ADDRESS(ROW(V41), COLUMN($Q41)+1) &amp; ":" &amp; ADDRESS(ROW(V41),COLUMN(V41)-1),TRUE)),IF(OFFSET(V41,ROW(V$2)-ROW(V41),0)="TBE",SUMIF(INDIRECT(ADDRESS(2,MATCH(INT(OFFSET(V41,ROW(V$2)-ROW(V41),-2)),$2:$2,0)) &amp; ":" &amp; ADDRESS(2,COLUMN(V41)-1),TRUE),"T",INDIRECT(ADDRESS(ROW(V41), MATCH(INT(OFFSET(V41,ROW(V$2)-ROW(V41),-2)),$2:$2,0)) &amp; ":" &amp; ADDRESS(ROW(V41),COLUMN(V41)-1),TRUE)),IF(OFFSET(V41,0,COLUMN($M41)-COLUMN(V41))="V",OFFSET(V41,0,-2)*OFFSET(V41,0,-1),"TOTAL")))</f>
        <v>0</v>
      </c>
    </row>
    <row r="42" spans="1:22" ht="12.75" thickTop="1">
      <c r="A42" s="21" t="s">
        <v>138</v>
      </c>
    </row>
  </sheetData>
  <sheetProtection algorithmName="SHA-512" hashValue="J77AQkmK8JzeWABlRugw64y/lcsB+qZLSg7HHBtADNTvT4p6tA1gdw1ni4DZcNXtR0/VN2Xl2eprZc0Rid5DXQ==" saltValue="go/q+STHDkbL+0YTrEayFQ==" spinCount="100000" sheet="1" objects="1" scenarios="1"/>
  <mergeCells count="24">
    <mergeCell ref="O39:Q39"/>
    <mergeCell ref="Q3:Q4"/>
    <mergeCell ref="R3:T3"/>
    <mergeCell ref="P27:Q27"/>
    <mergeCell ref="P28:Q28"/>
    <mergeCell ref="O35:Q35"/>
    <mergeCell ref="P36:Q36"/>
    <mergeCell ref="O37:Q37"/>
    <mergeCell ref="V3:V4"/>
    <mergeCell ref="R4:T4"/>
    <mergeCell ref="O7:Q7"/>
    <mergeCell ref="O9:Q9"/>
    <mergeCell ref="N10:N41"/>
    <mergeCell ref="O10:Q10"/>
    <mergeCell ref="P11:Q11"/>
    <mergeCell ref="P17:Q17"/>
    <mergeCell ref="P18:Q18"/>
    <mergeCell ref="P19:Q19"/>
    <mergeCell ref="P20:Q20"/>
    <mergeCell ref="O21:Q21"/>
    <mergeCell ref="O22:Q22"/>
    <mergeCell ref="P23:Q23"/>
    <mergeCell ref="O41:Q41"/>
    <mergeCell ref="U3:U4"/>
  </mergeCells>
  <conditionalFormatting sqref="R39">
    <cfRule type="expression" dxfId="128" priority="1">
      <formula>INT(R39)&lt;&gt;R39</formula>
    </cfRule>
  </conditionalFormatting>
  <conditionalFormatting sqref="R3:T5">
    <cfRule type="expression" dxfId="127" priority="2">
      <formula>OFFSET(R3,ROW(R$2)-ROW(R3),R$6)="BE"</formula>
    </cfRule>
  </conditionalFormatting>
  <pageMargins left="0.23622047244094491" right="0.23622047244094491"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rgb="FF00B050"/>
    <pageSetUpPr fitToPage="1"/>
  </sheetPr>
  <dimension ref="A1:AO18"/>
  <sheetViews>
    <sheetView showGridLines="0" zoomScaleNormal="100" workbookViewId="0">
      <pane xSplit="6" ySplit="8" topLeftCell="G9" activePane="bottomRight" state="frozen"/>
      <selection pane="topRight" activeCell="C3" sqref="C3:E3"/>
      <selection pane="bottomLeft" activeCell="C3" sqref="C3:E3"/>
      <selection pane="bottomRight" activeCell="G9" sqref="G9"/>
    </sheetView>
  </sheetViews>
  <sheetFormatPr defaultColWidth="4.85546875" defaultRowHeight="15"/>
  <cols>
    <col min="1" max="1" width="4.42578125" style="100" hidden="1" customWidth="1"/>
    <col min="2" max="2" width="2" hidden="1" customWidth="1"/>
    <col min="3" max="3" width="7" hidden="1" customWidth="1"/>
    <col min="4" max="4" width="5.140625" hidden="1" customWidth="1"/>
    <col min="5" max="5" width="41.85546875" bestFit="1" customWidth="1"/>
    <col min="6" max="6" width="16.140625" bestFit="1" customWidth="1"/>
    <col min="7" max="7" width="16.5703125" style="126" bestFit="1" customWidth="1"/>
    <col min="8" max="8" width="16.85546875" style="126" bestFit="1" customWidth="1"/>
    <col min="9" max="23" width="16.5703125" style="126" bestFit="1" customWidth="1"/>
    <col min="24" max="24" width="17" style="126" bestFit="1" customWidth="1"/>
    <col min="25" max="32" width="16.5703125" style="126" bestFit="1" customWidth="1"/>
    <col min="33" max="33" width="17.140625" style="126" bestFit="1" customWidth="1"/>
    <col min="34" max="34" width="19.42578125" style="126" bestFit="1" customWidth="1"/>
    <col min="35" max="35" width="4.42578125" style="126" bestFit="1" customWidth="1"/>
    <col min="36" max="36" width="16.5703125" style="126" bestFit="1" customWidth="1"/>
    <col min="37" max="37" width="4.42578125" style="126" bestFit="1" customWidth="1"/>
    <col min="38" max="38" width="16.5703125" style="126" bestFit="1" customWidth="1"/>
    <col min="39" max="39" width="4.42578125" style="126" bestFit="1" customWidth="1"/>
    <col min="40" max="40" width="24.140625" style="126" bestFit="1" customWidth="1"/>
    <col min="41" max="41" width="7.85546875" bestFit="1" customWidth="1"/>
    <col min="42" max="42" width="18.140625" bestFit="1" customWidth="1"/>
    <col min="43" max="43" width="4.42578125" bestFit="1" customWidth="1"/>
    <col min="44" max="44" width="6.5703125" bestFit="1" customWidth="1"/>
    <col min="45" max="53" width="3" customWidth="1"/>
    <col min="54" max="54" width="14.42578125" bestFit="1" customWidth="1"/>
    <col min="55" max="55" width="8.85546875" bestFit="1" customWidth="1"/>
    <col min="56" max="56" width="6.42578125" bestFit="1" customWidth="1"/>
    <col min="57" max="57" width="3" bestFit="1" customWidth="1"/>
    <col min="58" max="58" width="15.140625" bestFit="1" customWidth="1"/>
    <col min="59" max="59" width="13.5703125" bestFit="1" customWidth="1"/>
    <col min="75" max="75" width="6.42578125" bestFit="1" customWidth="1"/>
    <col min="76" max="76" width="2" bestFit="1" customWidth="1"/>
    <col min="77" max="78" width="3" bestFit="1" customWidth="1"/>
  </cols>
  <sheetData>
    <row r="1" spans="1:41" hidden="1">
      <c r="C1" t="s">
        <v>140</v>
      </c>
      <c r="E1" s="4" t="s">
        <v>45</v>
      </c>
      <c r="F1" s="4" t="s">
        <v>46</v>
      </c>
      <c r="G1" s="262">
        <v>9999999999.9899998</v>
      </c>
      <c r="H1" s="262">
        <v>9999999999.9899998</v>
      </c>
      <c r="I1" s="262">
        <v>9999999999.9899998</v>
      </c>
      <c r="J1" s="262">
        <v>9999999999.9899998</v>
      </c>
      <c r="K1" s="262">
        <v>9999999999.9899998</v>
      </c>
      <c r="L1" s="262">
        <v>9999999999.9899998</v>
      </c>
      <c r="M1" s="262">
        <v>9999999999.9899998</v>
      </c>
      <c r="N1" s="262">
        <v>9999999999.9899998</v>
      </c>
      <c r="O1" s="262">
        <v>9999999999.9899998</v>
      </c>
      <c r="P1" s="262">
        <v>9999999999.9899998</v>
      </c>
      <c r="Q1" s="262">
        <v>9999999999.9899998</v>
      </c>
      <c r="R1" s="262">
        <v>9999999999.9899998</v>
      </c>
      <c r="S1" s="262">
        <v>9999999999.9899998</v>
      </c>
      <c r="T1" s="262">
        <v>9999999999.9899998</v>
      </c>
      <c r="U1" s="262">
        <v>9999999999.9899998</v>
      </c>
      <c r="V1" s="262">
        <v>9999999999.9899998</v>
      </c>
      <c r="W1" s="262">
        <v>9999999999.9899998</v>
      </c>
      <c r="X1" s="262">
        <v>9999999999.9899998</v>
      </c>
      <c r="Y1" s="262">
        <v>9999999999.9899998</v>
      </c>
      <c r="Z1" s="262">
        <v>9999999999.9899998</v>
      </c>
      <c r="AA1" s="262">
        <v>9999999999.9899998</v>
      </c>
      <c r="AB1" s="262">
        <v>9999999999.9899998</v>
      </c>
      <c r="AC1" s="262">
        <v>9999999999.9899998</v>
      </c>
      <c r="AD1" s="262">
        <v>9999999999.9899998</v>
      </c>
      <c r="AE1" s="262">
        <v>9999999999.9899998</v>
      </c>
      <c r="AF1" s="262">
        <v>9999999999.9899998</v>
      </c>
      <c r="AG1" s="262">
        <v>9999999999.9899998</v>
      </c>
      <c r="AH1" s="262">
        <v>9999999999.9899998</v>
      </c>
      <c r="AI1" s="125" t="s">
        <v>65</v>
      </c>
      <c r="AJ1" s="262">
        <v>9999999999.9899998</v>
      </c>
      <c r="AK1" s="125" t="s">
        <v>65</v>
      </c>
      <c r="AL1" s="262">
        <v>9999999999.9899998</v>
      </c>
      <c r="AM1" s="125" t="s">
        <v>65</v>
      </c>
      <c r="AN1" s="237" t="s">
        <v>141</v>
      </c>
      <c r="AO1" s="244" t="s">
        <v>142</v>
      </c>
    </row>
    <row r="2" spans="1:41" hidden="1">
      <c r="B2">
        <f>MATCH("HE",A:A,0)</f>
        <v>8</v>
      </c>
      <c r="C2">
        <f>MATCH("TT",A:A,0)</f>
        <v>10</v>
      </c>
      <c r="D2">
        <f>COLUMN(AR3)</f>
        <v>44</v>
      </c>
      <c r="E2" s="101"/>
      <c r="F2" s="101"/>
      <c r="G2" s="309" t="s">
        <v>74</v>
      </c>
      <c r="H2" s="310" t="s">
        <v>77</v>
      </c>
      <c r="I2" s="262" t="s">
        <v>80</v>
      </c>
      <c r="J2" s="262" t="s">
        <v>82</v>
      </c>
      <c r="K2" s="262" t="s">
        <v>83</v>
      </c>
      <c r="L2" s="262" t="s">
        <v>84</v>
      </c>
      <c r="M2" s="262" t="s">
        <v>85</v>
      </c>
      <c r="N2" s="310" t="s">
        <v>86</v>
      </c>
      <c r="O2" s="310" t="s">
        <v>88</v>
      </c>
      <c r="P2" s="310" t="s">
        <v>90</v>
      </c>
      <c r="Q2" s="310" t="s">
        <v>92</v>
      </c>
      <c r="R2" s="309" t="s">
        <v>94</v>
      </c>
      <c r="S2" s="309" t="s">
        <v>96</v>
      </c>
      <c r="T2" s="310" t="s">
        <v>99</v>
      </c>
      <c r="U2" s="262" t="s">
        <v>102</v>
      </c>
      <c r="V2" s="262" t="s">
        <v>104</v>
      </c>
      <c r="W2" s="262" t="s">
        <v>106</v>
      </c>
      <c r="X2" s="310" t="s">
        <v>108</v>
      </c>
      <c r="Y2" s="310" t="s">
        <v>110</v>
      </c>
      <c r="Z2" s="262" t="s">
        <v>113</v>
      </c>
      <c r="AA2" s="262" t="s">
        <v>115</v>
      </c>
      <c r="AB2" s="262" t="s">
        <v>117</v>
      </c>
      <c r="AC2" s="262" t="s">
        <v>119</v>
      </c>
      <c r="AD2" s="262" t="s">
        <v>121</v>
      </c>
      <c r="AE2" s="262" t="s">
        <v>123</v>
      </c>
      <c r="AF2" s="309" t="s">
        <v>125</v>
      </c>
      <c r="AG2" s="262" t="s">
        <v>128</v>
      </c>
      <c r="AH2" s="311" t="s">
        <v>130</v>
      </c>
      <c r="AI2" s="312"/>
      <c r="AJ2" s="309" t="s">
        <v>133</v>
      </c>
      <c r="AK2" s="312"/>
      <c r="AL2" s="311" t="s">
        <v>136</v>
      </c>
      <c r="AM2" s="312"/>
      <c r="AN2" s="313" t="e">
        <f ca="1">IF((OFFSET(AN2,C2-2,-2)*COFINPERCENT)&gt;IF(MAXSUB=0,OFFSET(AN2,C2-2,-2),MAXSUB),IF(MAXSUB=0,OFFSET(AN2,C2-2,-2),MAXSUB)/OFFSET(AN2,C2-2,-2),COFINPERCENT)</f>
        <v>#VALUE!</v>
      </c>
    </row>
    <row r="3" spans="1:41" hidden="1">
      <c r="B3">
        <f>IF(A3="TT",3,IF(B2=1,2,1))</f>
        <v>1</v>
      </c>
      <c r="C3" t="e">
        <f ca="1">MATCH(A3,INDIRECT("'Estim costs of the project'!2:2",TRUE),0)+IF(A3="TT",0,1)</f>
        <v>#N/A</v>
      </c>
      <c r="D3" t="e">
        <f ca="1">IF(OFFSET(D3,0,-3)="TT","",""&amp;INDIRECT("'Beneficiaries List'!I" &amp; MATCH(A3,'Beneficiaries List'!J:J,0),TRUE))</f>
        <v>#N/A</v>
      </c>
      <c r="E3" s="101" t="e">
        <f ca="1">IF(OFFSET(E3,0,-4)="TT","TOTAL",""&amp;INDIRECT("'Beneficiaries List'!B" &amp; MATCH(A3,'Beneficiaries List'!J:J,0),TRUE))</f>
        <v>#N/A</v>
      </c>
      <c r="F3" s="101" t="e">
        <f ca="1">IF(OFFSET(F3,0,-5)="TT","Consortium",""&amp;INDIRECT("'Beneficiaries List'!C" &amp; MATCH(A3,'Beneficiaries List'!J:J,0),TRUE))</f>
        <v>#N/A</v>
      </c>
      <c r="G3" s="127" t="e">
        <f ca="1">SUMIF(INDIRECT("'Estim costs of the project'!D:D",TRUE),G$2,OFFSET(INDIRECT("'Estim costs of the project'!A1",TRUE),0,$C3-1,1048500,1))</f>
        <v>#N/A</v>
      </c>
      <c r="H3" s="124" t="e">
        <f t="shared" ref="H3:AL3" ca="1" si="0">SUMIF(INDIRECT("'Estim costs of the project'!D:D",TRUE),H$2,OFFSET(INDIRECT("'Estim costs of the project'!A1",TRUE),0,$C3-1,1048500,1))</f>
        <v>#N/A</v>
      </c>
      <c r="I3" s="124" t="e">
        <f t="shared" ca="1" si="0"/>
        <v>#N/A</v>
      </c>
      <c r="J3" s="124" t="e">
        <f t="shared" ca="1" si="0"/>
        <v>#N/A</v>
      </c>
      <c r="K3" s="124" t="e">
        <f t="shared" ca="1" si="0"/>
        <v>#N/A</v>
      </c>
      <c r="L3" s="124" t="e">
        <f t="shared" ca="1" si="0"/>
        <v>#N/A</v>
      </c>
      <c r="M3" s="124" t="e">
        <f t="shared" ca="1" si="0"/>
        <v>#N/A</v>
      </c>
      <c r="N3" s="124" t="e">
        <f t="shared" ca="1" si="0"/>
        <v>#N/A</v>
      </c>
      <c r="O3" s="124" t="e">
        <f t="shared" ca="1" si="0"/>
        <v>#N/A</v>
      </c>
      <c r="P3" s="124" t="e">
        <f t="shared" ca="1" si="0"/>
        <v>#N/A</v>
      </c>
      <c r="Q3" s="124" t="e">
        <f t="shared" ca="1" si="0"/>
        <v>#N/A</v>
      </c>
      <c r="R3" s="124" t="e">
        <f t="shared" ca="1" si="0"/>
        <v>#N/A</v>
      </c>
      <c r="S3" s="124" t="e">
        <f t="shared" ca="1" si="0"/>
        <v>#N/A</v>
      </c>
      <c r="T3" s="124" t="e">
        <f t="shared" ca="1" si="0"/>
        <v>#N/A</v>
      </c>
      <c r="U3" s="124" t="e">
        <f t="shared" ca="1" si="0"/>
        <v>#N/A</v>
      </c>
      <c r="V3" s="124" t="e">
        <f t="shared" ca="1" si="0"/>
        <v>#N/A</v>
      </c>
      <c r="W3" s="124" t="e">
        <f t="shared" ca="1" si="0"/>
        <v>#N/A</v>
      </c>
      <c r="X3" s="124" t="e">
        <f t="shared" ca="1" si="0"/>
        <v>#N/A</v>
      </c>
      <c r="Y3" s="124" t="e">
        <f t="shared" ca="1" si="0"/>
        <v>#N/A</v>
      </c>
      <c r="Z3" s="124" t="e">
        <f t="shared" ca="1" si="0"/>
        <v>#N/A</v>
      </c>
      <c r="AA3" s="124" t="e">
        <f t="shared" ca="1" si="0"/>
        <v>#N/A</v>
      </c>
      <c r="AB3" s="124" t="e">
        <f t="shared" ca="1" si="0"/>
        <v>#N/A</v>
      </c>
      <c r="AC3" s="124" t="e">
        <f t="shared" ca="1" si="0"/>
        <v>#N/A</v>
      </c>
      <c r="AD3" s="124" t="e">
        <f t="shared" ca="1" si="0"/>
        <v>#N/A</v>
      </c>
      <c r="AE3" s="124" t="e">
        <f t="shared" ca="1" si="0"/>
        <v>#N/A</v>
      </c>
      <c r="AF3" s="124" t="e">
        <f t="shared" ca="1" si="0"/>
        <v>#N/A</v>
      </c>
      <c r="AG3" s="124" t="e">
        <f t="shared" ca="1" si="0"/>
        <v>#N/A</v>
      </c>
      <c r="AH3" s="124" t="e">
        <f t="shared" ca="1" si="0"/>
        <v>#N/A</v>
      </c>
      <c r="AJ3" s="124" t="e">
        <f t="shared" ca="1" si="0"/>
        <v>#N/A</v>
      </c>
      <c r="AL3" s="124" t="e">
        <f t="shared" ca="1" si="0"/>
        <v>#N/A</v>
      </c>
      <c r="AN3" s="238" t="e">
        <f ca="1">IF(AND(AL3=0,D3&lt;&gt;"T"),"No budget defined",IF(A3&lt;&gt;"TT",ROUND(AL3*AN$2,2),SUM(INDIRECT(CELL("address",OFFSET(AN3,-1*(ROW(AN3)-B$2-1),0))&amp;":"&amp;CELL("address",OFFSET(AN3,-1,0)),TRUE))))</f>
        <v>#N/A</v>
      </c>
    </row>
    <row r="4" spans="1:41" ht="15.75" hidden="1" thickBot="1">
      <c r="E4" s="58"/>
      <c r="F4" s="58"/>
      <c r="G4" s="128"/>
      <c r="AN4" s="129"/>
    </row>
    <row r="5" spans="1:41" ht="135">
      <c r="A5" s="103"/>
      <c r="B5" s="102" t="s">
        <v>143</v>
      </c>
      <c r="C5" s="102"/>
      <c r="D5" s="102"/>
      <c r="E5" s="308" t="s">
        <v>144</v>
      </c>
      <c r="F5" s="102"/>
      <c r="G5" s="384" t="s">
        <v>145</v>
      </c>
      <c r="H5" s="368" t="s">
        <v>146</v>
      </c>
      <c r="I5" s="130" t="str">
        <f>EMP_TYPE1</f>
        <v>Type 1</v>
      </c>
      <c r="J5" s="130" t="str">
        <f>EMP_TYPE2</f>
        <v>Type 2</v>
      </c>
      <c r="K5" s="130" t="str">
        <f>EMP_TYPE3</f>
        <v>Type 3</v>
      </c>
      <c r="L5" s="130" t="str">
        <f>EMP_TYPE4</f>
        <v>Type 4</v>
      </c>
      <c r="M5" s="130" t="str">
        <f>EMP_OTHER</f>
        <v>Other</v>
      </c>
      <c r="N5" s="368" t="s">
        <v>147</v>
      </c>
      <c r="O5" s="368" t="s">
        <v>148</v>
      </c>
      <c r="P5" s="368" t="s">
        <v>149</v>
      </c>
      <c r="Q5" s="368" t="s">
        <v>150</v>
      </c>
      <c r="R5" s="370" t="s">
        <v>151</v>
      </c>
      <c r="S5" s="370" t="s">
        <v>152</v>
      </c>
      <c r="T5" s="368" t="s">
        <v>153</v>
      </c>
      <c r="U5" s="130" t="s">
        <v>103</v>
      </c>
      <c r="V5" s="130" t="s">
        <v>105</v>
      </c>
      <c r="W5" s="130" t="s">
        <v>107</v>
      </c>
      <c r="X5" s="368" t="s">
        <v>154</v>
      </c>
      <c r="Y5" s="368" t="s">
        <v>155</v>
      </c>
      <c r="Z5" s="132" t="s">
        <v>114</v>
      </c>
      <c r="AA5" s="132" t="s">
        <v>116</v>
      </c>
      <c r="AB5" s="132" t="s">
        <v>156</v>
      </c>
      <c r="AC5" s="132" t="s">
        <v>120</v>
      </c>
      <c r="AD5" s="132" t="s">
        <v>122</v>
      </c>
      <c r="AE5" s="132" t="s">
        <v>157</v>
      </c>
      <c r="AF5" s="370" t="s">
        <v>158</v>
      </c>
      <c r="AG5" s="376" t="s">
        <v>159</v>
      </c>
      <c r="AH5" s="378" t="s">
        <v>132</v>
      </c>
      <c r="AI5" s="131"/>
      <c r="AJ5" s="370" t="s">
        <v>160</v>
      </c>
      <c r="AK5" s="132"/>
      <c r="AL5" s="373" t="s">
        <v>161</v>
      </c>
      <c r="AM5" s="133"/>
      <c r="AN5" s="134" t="str">
        <f ca="1">IF(OR(ISERROR(COFINPERCENT+1),ISERROR(MAXSUB+1)),"To make the calculaton working, please, set
- in sheet Instructions -
the relevant maximum grant amount and the maximum % of co-financing rate
applicable for the call.","Max TOTAL EU
Contribution
=
"&amp;TEXT(COFINPERCENT,"00 %")&amp;"
of "&amp;TEXT(INDIRECT("AL"&amp;MATCH("TT",A:A,0),TRUE),"###.###.##0,00 €")&amp;IF(MAXSUB=0,"","
or
"&amp;TEXT(MAXSUB,"###.###.###.##0,00 €")))</f>
        <v>To make the calculaton working, please, set
- in sheet Instructions -
the relevant maximum grant amount and the maximum % of co-financing rate
applicable for the call.</v>
      </c>
    </row>
    <row r="6" spans="1:41" ht="30.75" thickBot="1">
      <c r="A6" s="103"/>
      <c r="B6" s="102" t="s">
        <v>162</v>
      </c>
      <c r="C6" s="102"/>
      <c r="D6" s="102"/>
      <c r="E6" s="64"/>
      <c r="F6" s="64"/>
      <c r="G6" s="385"/>
      <c r="H6" s="369"/>
      <c r="I6" s="135"/>
      <c r="J6" s="136"/>
      <c r="K6" s="136"/>
      <c r="L6" s="136"/>
      <c r="M6" s="137"/>
      <c r="N6" s="369"/>
      <c r="O6" s="369"/>
      <c r="P6" s="369"/>
      <c r="Q6" s="369"/>
      <c r="R6" s="371"/>
      <c r="S6" s="371"/>
      <c r="T6" s="369"/>
      <c r="U6" s="135"/>
      <c r="V6" s="136"/>
      <c r="W6" s="137"/>
      <c r="X6" s="369"/>
      <c r="Y6" s="369"/>
      <c r="Z6" s="381"/>
      <c r="AA6" s="382"/>
      <c r="AB6" s="382"/>
      <c r="AC6" s="382"/>
      <c r="AD6" s="382"/>
      <c r="AE6" s="383"/>
      <c r="AF6" s="371"/>
      <c r="AG6" s="377"/>
      <c r="AH6" s="379"/>
      <c r="AI6" s="141"/>
      <c r="AJ6" s="371"/>
      <c r="AK6" s="142"/>
      <c r="AL6" s="374"/>
      <c r="AM6" s="143"/>
      <c r="AN6" s="134" t="str">
        <f>IF(OR(ISERROR(COFINPERCENT+1),ISERROR(MAXSUB+1)),"See instruction n° 5
in sheet Instructions","")</f>
        <v>See instruction n° 5
in sheet Instructions</v>
      </c>
    </row>
    <row r="7" spans="1:41" ht="30.75" thickBot="1">
      <c r="A7" s="64"/>
      <c r="B7" s="102" t="s">
        <v>162</v>
      </c>
      <c r="C7" s="102"/>
      <c r="D7" s="102"/>
      <c r="G7" s="386"/>
      <c r="H7" s="138"/>
      <c r="I7" s="139"/>
      <c r="J7" s="139"/>
      <c r="K7" s="139"/>
      <c r="L7" s="139"/>
      <c r="M7" s="139"/>
      <c r="N7" s="139"/>
      <c r="O7" s="139"/>
      <c r="P7" s="139"/>
      <c r="Q7" s="140"/>
      <c r="R7" s="372"/>
      <c r="S7" s="372"/>
      <c r="T7" s="138"/>
      <c r="U7" s="139"/>
      <c r="V7" s="139"/>
      <c r="W7" s="139"/>
      <c r="X7" s="139"/>
      <c r="Y7" s="139"/>
      <c r="Z7" s="139"/>
      <c r="AA7" s="139"/>
      <c r="AB7" s="139"/>
      <c r="AC7" s="139"/>
      <c r="AD7" s="139"/>
      <c r="AE7" s="140"/>
      <c r="AF7" s="372"/>
      <c r="AG7" s="138"/>
      <c r="AH7" s="380"/>
      <c r="AI7" s="144"/>
      <c r="AJ7" s="372"/>
      <c r="AK7" s="145"/>
      <c r="AL7" s="375"/>
      <c r="AM7" s="143"/>
      <c r="AN7" s="146" t="s">
        <v>163</v>
      </c>
    </row>
    <row r="8" spans="1:41">
      <c r="A8" s="46" t="s">
        <v>164</v>
      </c>
      <c r="AN8" s="147"/>
    </row>
    <row r="9" spans="1:41">
      <c r="A9" s="100">
        <v>1</v>
      </c>
      <c r="B9">
        <f>IF(A9="TT",3,IF(B8=1,2,1))</f>
        <v>1</v>
      </c>
      <c r="C9">
        <f ca="1">MATCH(A9,INDIRECT("'Estim costs of the project'!2:2",TRUE),0)+IF(A9="TT",0,1)</f>
        <v>20</v>
      </c>
      <c r="D9" t="str">
        <f ca="1">IF(OFFSET(D9,0,-3)="TT","",""&amp;INDIRECT("'Beneficiaries List'!I" &amp; MATCH(A9,'Beneficiaries List'!J:J,0),TRUE))</f>
        <v>B</v>
      </c>
      <c r="E9" s="101" t="str">
        <f ca="1">IF(OFFSET(E9,0,-4)="TT","TOTAL",""&amp;INDIRECT("'Beneficiaries List'!B" &amp; MATCH(A9,'Beneficiaries List'!J:J,0),TRUE))</f>
        <v/>
      </c>
      <c r="F9" s="101" t="str">
        <f ca="1">IF(OFFSET(F9,0,-5)="TT","Consortium",""&amp;INDIRECT("'Beneficiaries List'!C" &amp; MATCH(A9,'Beneficiaries List'!J:J,0),TRUE))</f>
        <v/>
      </c>
      <c r="G9" s="309">
        <f ca="1">SUMIF(INDIRECT("'Estim costs of the project'!D:D",TRUE),G$2,OFFSET(INDIRECT("'Estim costs of the project'!A1",TRUE),0,$C9-1,1048500,1))</f>
        <v>0</v>
      </c>
      <c r="H9" s="310">
        <f t="shared" ref="H9:AL10" ca="1" si="1">SUMIF(INDIRECT("'Estim costs of the project'!D:D",TRUE),H$2,OFFSET(INDIRECT("'Estim costs of the project'!A1",TRUE),0,$C9-1,1048500,1))</f>
        <v>0</v>
      </c>
      <c r="I9" s="262">
        <f t="shared" ca="1" si="1"/>
        <v>0</v>
      </c>
      <c r="J9" s="262">
        <f t="shared" ca="1" si="1"/>
        <v>0</v>
      </c>
      <c r="K9" s="262">
        <f t="shared" ca="1" si="1"/>
        <v>0</v>
      </c>
      <c r="L9" s="262">
        <f t="shared" ca="1" si="1"/>
        <v>0</v>
      </c>
      <c r="M9" s="262">
        <f t="shared" ca="1" si="1"/>
        <v>0</v>
      </c>
      <c r="N9" s="310">
        <f t="shared" ca="1" si="1"/>
        <v>0</v>
      </c>
      <c r="O9" s="310">
        <f t="shared" ca="1" si="1"/>
        <v>0</v>
      </c>
      <c r="P9" s="310">
        <f t="shared" ca="1" si="1"/>
        <v>0</v>
      </c>
      <c r="Q9" s="310">
        <f t="shared" ca="1" si="1"/>
        <v>0</v>
      </c>
      <c r="R9" s="309">
        <f t="shared" ca="1" si="1"/>
        <v>0</v>
      </c>
      <c r="S9" s="309">
        <f t="shared" ca="1" si="1"/>
        <v>0</v>
      </c>
      <c r="T9" s="310">
        <f t="shared" ca="1" si="1"/>
        <v>0</v>
      </c>
      <c r="U9" s="262">
        <f t="shared" ca="1" si="1"/>
        <v>0</v>
      </c>
      <c r="V9" s="262">
        <f t="shared" ca="1" si="1"/>
        <v>0</v>
      </c>
      <c r="W9" s="262">
        <f t="shared" ca="1" si="1"/>
        <v>0</v>
      </c>
      <c r="X9" s="310">
        <f t="shared" ca="1" si="1"/>
        <v>0</v>
      </c>
      <c r="Y9" s="310">
        <f t="shared" ca="1" si="1"/>
        <v>0</v>
      </c>
      <c r="Z9" s="262">
        <f t="shared" ca="1" si="1"/>
        <v>0</v>
      </c>
      <c r="AA9" s="262">
        <f t="shared" ca="1" si="1"/>
        <v>0</v>
      </c>
      <c r="AB9" s="262">
        <f t="shared" ca="1" si="1"/>
        <v>0</v>
      </c>
      <c r="AC9" s="262">
        <f t="shared" ca="1" si="1"/>
        <v>0</v>
      </c>
      <c r="AD9" s="262">
        <f t="shared" ca="1" si="1"/>
        <v>0</v>
      </c>
      <c r="AE9" s="262">
        <f t="shared" ca="1" si="1"/>
        <v>0</v>
      </c>
      <c r="AF9" s="309">
        <f t="shared" ca="1" si="1"/>
        <v>0</v>
      </c>
      <c r="AG9" s="262">
        <f t="shared" ca="1" si="1"/>
        <v>0</v>
      </c>
      <c r="AH9" s="311">
        <f t="shared" ca="1" si="1"/>
        <v>0</v>
      </c>
      <c r="AI9" s="312"/>
      <c r="AJ9" s="309">
        <f t="shared" ca="1" si="1"/>
        <v>0</v>
      </c>
      <c r="AK9" s="312"/>
      <c r="AL9" s="311">
        <f t="shared" ca="1" si="1"/>
        <v>0</v>
      </c>
      <c r="AM9" s="312"/>
      <c r="AN9" s="314" t="str">
        <f t="shared" ref="AN9:AN10" ca="1" si="2">IF(AND(AL9=0,D9&lt;&gt;"T"),"No budget defined",IF(A9&lt;&gt;"TT",ROUND(AL9*AN$2,2),SUM(INDIRECT(CELL("address",OFFSET(AN9,-1*(ROW(AN9)-B$2-1),0))&amp;":"&amp;CELL("address",OFFSET(AN9,-1,0)),TRUE))))</f>
        <v>No budget defined</v>
      </c>
    </row>
    <row r="10" spans="1:41">
      <c r="A10" s="100" t="s">
        <v>139</v>
      </c>
      <c r="B10">
        <f>IF(A10="TT",3,IF(B9=1,2,1))</f>
        <v>3</v>
      </c>
      <c r="C10">
        <f ca="1">MATCH(A10,INDIRECT("'Estim costs of the project'!2:2",TRUE),0)+IF(A10="TT",0,1)</f>
        <v>22</v>
      </c>
      <c r="D10" t="str">
        <f ca="1">IF(OFFSET(D10,0,-3)="TT","",""&amp;INDIRECT("'Beneficiaries List'!I" &amp; MATCH(A10,'Beneficiaries List'!J:J,0),TRUE))</f>
        <v/>
      </c>
      <c r="E10" s="101" t="str">
        <f ca="1">IF(OFFSET(E10,0,-4)="TT","TOTAL",""&amp;INDIRECT("'Beneficiaries List'!B" &amp; MATCH(A10,'Beneficiaries List'!J:J,0),TRUE))</f>
        <v>TOTAL</v>
      </c>
      <c r="F10" s="101" t="str">
        <f ca="1">IF(OFFSET(F10,0,-5)="TT","Consortium",""&amp;INDIRECT("'Beneficiaries List'!C" &amp; MATCH(A10,'Beneficiaries List'!J:J,0),TRUE))</f>
        <v>Consortium</v>
      </c>
      <c r="G10" s="309">
        <f ca="1">SUMIF(INDIRECT("'Estim costs of the project'!D:D",TRUE),G$2,OFFSET(INDIRECT("'Estim costs of the project'!A1",TRUE),0,$C10-1,1048500,1))</f>
        <v>0</v>
      </c>
      <c r="H10" s="310">
        <f t="shared" ca="1" si="1"/>
        <v>0</v>
      </c>
      <c r="I10" s="262">
        <f t="shared" ca="1" si="1"/>
        <v>0</v>
      </c>
      <c r="J10" s="262">
        <f t="shared" ca="1" si="1"/>
        <v>0</v>
      </c>
      <c r="K10" s="262">
        <f t="shared" ca="1" si="1"/>
        <v>0</v>
      </c>
      <c r="L10" s="262">
        <f t="shared" ca="1" si="1"/>
        <v>0</v>
      </c>
      <c r="M10" s="262">
        <f t="shared" ca="1" si="1"/>
        <v>0</v>
      </c>
      <c r="N10" s="310">
        <f t="shared" ca="1" si="1"/>
        <v>0</v>
      </c>
      <c r="O10" s="310">
        <f t="shared" ca="1" si="1"/>
        <v>0</v>
      </c>
      <c r="P10" s="310">
        <f t="shared" ca="1" si="1"/>
        <v>0</v>
      </c>
      <c r="Q10" s="310">
        <f t="shared" ca="1" si="1"/>
        <v>0</v>
      </c>
      <c r="R10" s="309">
        <f t="shared" ca="1" si="1"/>
        <v>0</v>
      </c>
      <c r="S10" s="309">
        <f t="shared" ca="1" si="1"/>
        <v>0</v>
      </c>
      <c r="T10" s="310">
        <f t="shared" ca="1" si="1"/>
        <v>0</v>
      </c>
      <c r="U10" s="262">
        <f t="shared" ca="1" si="1"/>
        <v>0</v>
      </c>
      <c r="V10" s="262">
        <f t="shared" ca="1" si="1"/>
        <v>0</v>
      </c>
      <c r="W10" s="262">
        <f t="shared" ca="1" si="1"/>
        <v>0</v>
      </c>
      <c r="X10" s="310">
        <f t="shared" ca="1" si="1"/>
        <v>0</v>
      </c>
      <c r="Y10" s="310">
        <f t="shared" ca="1" si="1"/>
        <v>0</v>
      </c>
      <c r="Z10" s="262">
        <f t="shared" ca="1" si="1"/>
        <v>0</v>
      </c>
      <c r="AA10" s="262">
        <f t="shared" ca="1" si="1"/>
        <v>0</v>
      </c>
      <c r="AB10" s="262">
        <f t="shared" ca="1" si="1"/>
        <v>0</v>
      </c>
      <c r="AC10" s="262">
        <f t="shared" ca="1" si="1"/>
        <v>0</v>
      </c>
      <c r="AD10" s="262">
        <f t="shared" ca="1" si="1"/>
        <v>0</v>
      </c>
      <c r="AE10" s="262">
        <f t="shared" ca="1" si="1"/>
        <v>0</v>
      </c>
      <c r="AF10" s="309">
        <f t="shared" ca="1" si="1"/>
        <v>0</v>
      </c>
      <c r="AG10" s="262">
        <f t="shared" ca="1" si="1"/>
        <v>0</v>
      </c>
      <c r="AH10" s="311">
        <f t="shared" ca="1" si="1"/>
        <v>0</v>
      </c>
      <c r="AI10" s="312"/>
      <c r="AJ10" s="309">
        <f t="shared" ca="1" si="1"/>
        <v>0</v>
      </c>
      <c r="AK10" s="312"/>
      <c r="AL10" s="311">
        <f t="shared" ca="1" si="1"/>
        <v>0</v>
      </c>
      <c r="AM10" s="312"/>
      <c r="AN10" s="315" t="str">
        <f t="shared" ca="1" si="2"/>
        <v>No budget defined</v>
      </c>
    </row>
    <row r="11" spans="1:41">
      <c r="A11"/>
      <c r="G11"/>
      <c r="H11"/>
      <c r="I11"/>
      <c r="J11"/>
      <c r="K11"/>
      <c r="L11"/>
      <c r="M11"/>
      <c r="N11"/>
      <c r="O11"/>
      <c r="P11"/>
      <c r="Q11"/>
      <c r="R11"/>
      <c r="S11"/>
      <c r="T11"/>
      <c r="U11"/>
      <c r="V11"/>
      <c r="W11"/>
      <c r="X11"/>
      <c r="Y11"/>
      <c r="Z11"/>
      <c r="AA11"/>
      <c r="AB11"/>
      <c r="AC11"/>
      <c r="AD11"/>
      <c r="AE11"/>
      <c r="AF11"/>
      <c r="AG11"/>
      <c r="AH11"/>
      <c r="AI11"/>
      <c r="AJ11"/>
      <c r="AK11"/>
      <c r="AL11"/>
      <c r="AM11"/>
      <c r="AN11"/>
    </row>
    <row r="12" spans="1:41">
      <c r="A12"/>
      <c r="G12"/>
      <c r="H12"/>
      <c r="I12"/>
      <c r="J12"/>
      <c r="K12"/>
      <c r="L12"/>
      <c r="M12"/>
      <c r="N12"/>
      <c r="O12"/>
      <c r="P12"/>
      <c r="Q12"/>
      <c r="R12"/>
      <c r="S12"/>
      <c r="T12"/>
      <c r="U12"/>
      <c r="V12"/>
      <c r="W12"/>
      <c r="X12"/>
      <c r="Y12"/>
      <c r="Z12"/>
      <c r="AA12"/>
      <c r="AB12"/>
      <c r="AC12"/>
      <c r="AD12"/>
      <c r="AE12"/>
      <c r="AF12"/>
      <c r="AG12"/>
      <c r="AH12"/>
      <c r="AI12"/>
      <c r="AJ12"/>
      <c r="AK12"/>
      <c r="AL12"/>
      <c r="AM12"/>
      <c r="AN12"/>
    </row>
    <row r="13" spans="1:41">
      <c r="A13"/>
      <c r="G13"/>
      <c r="H13"/>
      <c r="I13"/>
      <c r="J13"/>
      <c r="K13"/>
      <c r="L13"/>
      <c r="M13"/>
      <c r="N13"/>
      <c r="O13"/>
      <c r="P13"/>
      <c r="Q13"/>
      <c r="R13"/>
      <c r="S13"/>
      <c r="T13"/>
      <c r="U13"/>
      <c r="V13"/>
      <c r="W13"/>
      <c r="X13"/>
      <c r="Y13"/>
      <c r="Z13"/>
      <c r="AA13"/>
      <c r="AB13"/>
      <c r="AC13"/>
      <c r="AD13"/>
      <c r="AE13"/>
      <c r="AF13"/>
      <c r="AG13"/>
      <c r="AH13"/>
      <c r="AI13"/>
      <c r="AJ13"/>
      <c r="AK13"/>
      <c r="AL13"/>
      <c r="AM13"/>
      <c r="AN13"/>
    </row>
    <row r="14" spans="1:41">
      <c r="A14"/>
      <c r="G14"/>
      <c r="H14"/>
      <c r="I14"/>
      <c r="J14"/>
      <c r="K14"/>
      <c r="L14"/>
      <c r="M14"/>
      <c r="N14"/>
      <c r="O14"/>
      <c r="P14"/>
      <c r="Q14"/>
      <c r="R14"/>
      <c r="S14"/>
      <c r="T14"/>
      <c r="U14"/>
      <c r="V14"/>
      <c r="W14"/>
      <c r="X14"/>
      <c r="Y14"/>
      <c r="Z14"/>
      <c r="AA14"/>
      <c r="AB14"/>
      <c r="AC14"/>
      <c r="AD14"/>
      <c r="AE14"/>
      <c r="AF14"/>
      <c r="AG14"/>
      <c r="AH14"/>
      <c r="AI14"/>
      <c r="AJ14"/>
      <c r="AK14"/>
      <c r="AL14"/>
      <c r="AM14"/>
      <c r="AN14"/>
    </row>
    <row r="15" spans="1:41">
      <c r="A15"/>
      <c r="G15"/>
      <c r="H15"/>
      <c r="I15"/>
      <c r="J15"/>
      <c r="K15"/>
      <c r="L15"/>
      <c r="M15"/>
      <c r="N15"/>
      <c r="O15"/>
      <c r="P15"/>
      <c r="Q15"/>
      <c r="R15"/>
      <c r="S15"/>
      <c r="T15"/>
      <c r="U15"/>
      <c r="V15"/>
      <c r="W15"/>
      <c r="X15"/>
      <c r="Y15"/>
      <c r="Z15"/>
      <c r="AA15"/>
      <c r="AB15"/>
      <c r="AC15"/>
      <c r="AD15"/>
      <c r="AE15"/>
      <c r="AF15"/>
      <c r="AG15"/>
      <c r="AH15"/>
      <c r="AI15"/>
      <c r="AJ15"/>
      <c r="AK15"/>
      <c r="AL15"/>
      <c r="AM15"/>
      <c r="AN15"/>
    </row>
    <row r="16" spans="1:41">
      <c r="A16"/>
      <c r="G16"/>
      <c r="H16"/>
      <c r="I16"/>
      <c r="J16"/>
      <c r="K16"/>
      <c r="L16"/>
      <c r="M16"/>
      <c r="N16"/>
      <c r="O16"/>
      <c r="P16"/>
      <c r="Q16"/>
      <c r="R16"/>
      <c r="S16"/>
      <c r="T16"/>
      <c r="U16"/>
      <c r="V16"/>
      <c r="W16"/>
      <c r="X16"/>
      <c r="Y16"/>
      <c r="Z16"/>
      <c r="AA16"/>
      <c r="AB16"/>
      <c r="AC16"/>
      <c r="AD16"/>
      <c r="AE16"/>
      <c r="AF16"/>
      <c r="AG16"/>
      <c r="AH16"/>
      <c r="AI16"/>
      <c r="AJ16"/>
      <c r="AK16"/>
      <c r="AL16"/>
      <c r="AM16"/>
      <c r="AN16"/>
    </row>
    <row r="17" customFormat="1"/>
    <row r="18" customFormat="1"/>
  </sheetData>
  <sheetProtection algorithmName="SHA-512" hashValue="AiU/b9t21KSyUWAkTUar6o6oQwp7KSlkM98D/g2IMN0O/6VkMQb7ShidLWZJK6i0TVok2zRDfkOlFTb1IwqSsg==" saltValue="lX0UhwlPiA3wvYTxBWQzzA==" spinCount="100000" sheet="1" objects="1" scenarios="1"/>
  <mergeCells count="17">
    <mergeCell ref="G5:G7"/>
    <mergeCell ref="H5:H6"/>
    <mergeCell ref="N5:N6"/>
    <mergeCell ref="O5:O6"/>
    <mergeCell ref="P5:P6"/>
    <mergeCell ref="AL5:AL7"/>
    <mergeCell ref="Y5:Y6"/>
    <mergeCell ref="AF5:AF7"/>
    <mergeCell ref="AG5:AG6"/>
    <mergeCell ref="AH5:AH7"/>
    <mergeCell ref="AJ5:AJ7"/>
    <mergeCell ref="Z6:AE6"/>
    <mergeCell ref="Q5:Q6"/>
    <mergeCell ref="R5:R7"/>
    <mergeCell ref="S5:S7"/>
    <mergeCell ref="T5:T6"/>
    <mergeCell ref="X5:X6"/>
  </mergeCells>
  <conditionalFormatting sqref="E2:F2 H2:Q2 T2:AE2 AG2 AN2">
    <cfRule type="expression" dxfId="126" priority="1326">
      <formula>$B2=2</formula>
    </cfRule>
    <cfRule type="expression" dxfId="125" priority="1327">
      <formula>$B2=1</formula>
    </cfRule>
  </conditionalFormatting>
  <conditionalFormatting sqref="E9:F10 H9:Q10 T9:AE10 AG9:AG10">
    <cfRule type="expression" dxfId="124" priority="13">
      <formula>$B9=3</formula>
    </cfRule>
    <cfRule type="expression" dxfId="123" priority="14">
      <formula>$B9=2</formula>
    </cfRule>
    <cfRule type="expression" dxfId="122" priority="15">
      <formula>$B9=1</formula>
    </cfRule>
  </conditionalFormatting>
  <conditionalFormatting sqref="AN1:AN1048576">
    <cfRule type="expression" dxfId="121" priority="2" stopIfTrue="1">
      <formula>AN1="No budget defined"</formula>
    </cfRule>
  </conditionalFormatting>
  <conditionalFormatting sqref="AN2 E2:F2 H2:Q2 T2:AE2 AG2">
    <cfRule type="expression" dxfId="120" priority="1325">
      <formula>$B2=3</formula>
    </cfRule>
  </conditionalFormatting>
  <conditionalFormatting sqref="AN5:AN6">
    <cfRule type="expression" dxfId="119" priority="1">
      <formula>MID(AN$5,1,1)="T"</formula>
    </cfRule>
  </conditionalFormatting>
  <conditionalFormatting sqref="AN9:AN10">
    <cfRule type="expression" dxfId="118" priority="4">
      <formula>$B9=3</formula>
    </cfRule>
    <cfRule type="expression" dxfId="117" priority="5">
      <formula>$B9=2</formula>
    </cfRule>
    <cfRule type="expression" dxfId="116" priority="6">
      <formula>$B9=1</formula>
    </cfRule>
  </conditionalFormatting>
  <hyperlinks>
    <hyperlink ref="E5" location="'Proposal Budget'!AN5" display="'Proposal Budget'!AN5" xr:uid="{00000000-0004-0000-0500-000000000000}"/>
  </hyperlinks>
  <pageMargins left="0.70866141732283472" right="0.70866141732283472" top="0.74803149606299213" bottom="0.74803149606299213" header="0.31496062992125984" footer="0.31496062992125984"/>
  <pageSetup paperSize="9" scale="21"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sheetPr>
  <dimension ref="A1:F19"/>
  <sheetViews>
    <sheetView showGridLines="0" topLeftCell="C5" workbookViewId="0">
      <selection activeCell="D5" sqref="D5"/>
    </sheetView>
  </sheetViews>
  <sheetFormatPr defaultRowHeight="15"/>
  <cols>
    <col min="1" max="1" width="3.140625" style="46" hidden="1" customWidth="1"/>
    <col min="2" max="2" width="5.5703125" style="47" hidden="1" customWidth="1"/>
    <col min="3" max="3" width="52.140625" bestFit="1" customWidth="1"/>
    <col min="4" max="4" width="26.5703125" bestFit="1" customWidth="1"/>
    <col min="5" max="5" width="18.42578125" style="126" bestFit="1" customWidth="1"/>
    <col min="6" max="6" width="18.42578125" bestFit="1" customWidth="1"/>
    <col min="7" max="8" width="14.140625" bestFit="1" customWidth="1"/>
    <col min="9" max="9" width="18.42578125" bestFit="1" customWidth="1"/>
    <col min="10" max="10" width="18.140625" bestFit="1" customWidth="1"/>
  </cols>
  <sheetData>
    <row r="1" spans="1:6" hidden="1">
      <c r="B1" s="47" t="e">
        <f t="shared" ref="B1" ca="1" si="0">IF(OFFSET(B1,-1,-1)="HE",1,IF(OFFSET(B1,0,-1)="TT",3,IF(OFFSET(B1,-1,0)=1,2,1)))</f>
        <v>#REF!</v>
      </c>
      <c r="C1" s="58" t="e">
        <f ca="1">IF(OFFSET(C1,0,-2)="TT","TOTAL",""&amp;INDIRECT("'Beneficiaries List'!B" &amp; MATCH(A1,'Beneficiaries List'!J:J,0),TRUE))</f>
        <v>#N/A</v>
      </c>
      <c r="D1" s="58" t="e">
        <f ca="1">IF(OFFSET(C1,0,-2)="TT","Consortium",""&amp;INDIRECT("'Beneficiaries List'!C" &amp; MATCH(A1,'Beneficiaries List'!J:J,0),TRUE))</f>
        <v>#N/A</v>
      </c>
      <c r="E1" s="126" t="str">
        <f ca="1">IF(StatusBudget=0,"No budget defined",IF(OFFSET(E1,ROW(E$4)-ROW(E1),0)="TT",SUM(INDIRECT(ADDRESS(ROW(E1),COLUMN($D1)+1)&amp;":"&amp;ADDRESS(ROW(E1),COLUMN(E1)-1),TRUE)),IF($A1="TT",SUM(INDIRECT(ADDRESS(MATCH("HE",$A:$A,0)+1,COLUMN(E1))&amp;":"&amp;ADDRESS(ROW(E1)-1,COLUMN(E1)),TRUE)),IF(ROUND(INDIRECT("EGR!"&amp;CELL("address",OFFSET(E1,0,EGR!$D$3-COLUMN(E1))),TRUE),2) * ROUND(OFFSET(INDIRECT("'Proposal Budget'!A1",TRUE),MATCH($A1,'Proposal Budget'!$A:$A,0)-1,COLUMN($AN1)-1),2)=0,0,ROUND(INDIRECT("EGR!"&amp;CELL("address",E1),TRUE),2) / ROUND(INDIRECT("EGR!"&amp;CELL("address",OFFSET(E1,0,EGR!$D$3-COLUMN(E1))),TRUE),2) * ROUND(OFFSET(INDIRECT("'Proposal Budget'!A1",TRUE),MATCH($A1,'Proposal Budget'!$A:$A,0)-1,COLUMN($AN1)-1),2)))))</f>
        <v>No budget defined</v>
      </c>
    </row>
    <row r="2" spans="1:6" ht="21" hidden="1">
      <c r="C2" s="47" t="s">
        <v>165</v>
      </c>
      <c r="D2" s="96">
        <v>999999999</v>
      </c>
      <c r="E2" s="317">
        <v>999999999.99000001</v>
      </c>
      <c r="F2" s="317">
        <v>999999999.99000001</v>
      </c>
    </row>
    <row r="3" spans="1:6" hidden="1">
      <c r="B3" s="48" t="str">
        <f>ADDRESS(E3,COLUMN(C1))</f>
        <v>$C$7</v>
      </c>
      <c r="C3" s="49">
        <f>MATCH("TT",A:A,0)</f>
        <v>8</v>
      </c>
      <c r="D3" s="49">
        <f ca="1">MATCH("TT",4:4,0)</f>
        <v>6</v>
      </c>
      <c r="E3" s="151">
        <f>MATCH("HE",A:A,0)+1</f>
        <v>7</v>
      </c>
    </row>
    <row r="4" spans="1:6" hidden="1">
      <c r="C4" s="47" t="s">
        <v>166</v>
      </c>
      <c r="D4" s="114">
        <f ca="1">INDIRECT("'Proposal Budget'!AL" &amp; MATCH("TT",'Proposal Budget'!A:A,0),TRUE)</f>
        <v>0</v>
      </c>
      <c r="E4" s="150">
        <v>1</v>
      </c>
      <c r="F4" t="s">
        <v>139</v>
      </c>
    </row>
    <row r="5" spans="1:6" ht="21">
      <c r="C5" s="62" t="s">
        <v>167</v>
      </c>
      <c r="D5" s="316" t="str">
        <f ca="1">MyRequetedEUContribution</f>
        <v>No budget defined</v>
      </c>
      <c r="E5" s="152" t="str">
        <f ca="1">IF(D5="N/A","","EUR")</f>
        <v>EUR</v>
      </c>
    </row>
    <row r="6" spans="1:6" ht="45">
      <c r="A6" s="46" t="s">
        <v>164</v>
      </c>
      <c r="B6" s="230" t="s">
        <v>32</v>
      </c>
      <c r="C6" s="93" t="s">
        <v>52</v>
      </c>
      <c r="D6" s="94" t="s">
        <v>54</v>
      </c>
      <c r="E6" s="153" t="str">
        <f ca="1">IF(OFFSET(E6,-2,0)="TT",IF($C4="O","Maximum
Grant
Amount",IF($C4="PM","Total
for project","")),INDIRECT("'Work Packages List'!A" &amp; MATCH(OFFSET(E6,-2,0),'Work Packages List'!$J:$J,0),TRUE) &amp; "
" &amp; INDIRECT("'Work Packages List'!B" &amp; MATCH(OFFSET(E6,-2,0),'Work Packages List'!$J:$J,0),TRUE))</f>
        <v xml:space="preserve">WP 001
</v>
      </c>
      <c r="F6" s="153" t="str">
        <f ca="1">IF(OFFSET(F6,-2,0)="TT",IF($C4="O","Maximum
Grant
Amount",IF($C4="PM","Total","")),INDIRECT("'Work Packages List'!A" &amp; MATCH(OFFSET(F6,-2,0),'Work Packages List'!$J:$J,0),TRUE) &amp; "
" &amp; INDIRECT("'Work Packages List'!B" &amp; MATCH(OFFSET(F6,-2,0),'Work Packages List'!$J:$J,0),TRUE))</f>
        <v>Maximum
Grant
Amount</v>
      </c>
    </row>
    <row r="7" spans="1:6">
      <c r="A7">
        <v>1</v>
      </c>
      <c r="B7" s="47">
        <f t="shared" ref="B7:B8" ca="1" si="1">IF(OFFSET(B7,-1,-1)="HE",1,IF(OFFSET(B7,0,-1)="TT",3,IF(OFFSET(B7,-1,0)=1,2,1)))</f>
        <v>1</v>
      </c>
      <c r="C7" s="58" t="str">
        <f ca="1">IF(OFFSET(C7,0,-2)="TT","TOTAL",""&amp;INDIRECT("'Beneficiaries List'!B" &amp; MATCH(A7,'Beneficiaries List'!J:J,0),TRUE))</f>
        <v/>
      </c>
      <c r="D7" s="58" t="str">
        <f ca="1">IF(OFFSET(C7,0,-2)="TT","Consortium",""&amp;INDIRECT("'Beneficiaries List'!C" &amp; MATCH(A7,'Beneficiaries List'!J:J,0),TRUE))</f>
        <v/>
      </c>
      <c r="E7" s="312" t="str">
        <f ca="1">IF(StatusBudget=0,"No budget defined",IF(OFFSET(E7,ROW(E$4)-ROW(E7),0)="TT",SUM(INDIRECT(ADDRESS(ROW(E7),COLUMN($D7)+1)&amp;":"&amp;ADDRESS(ROW(E7),COLUMN(E7)-1),TRUE)),IF($A7="TT",SUM(INDIRECT(ADDRESS(MATCH("HE",$A:$A,0)+1,COLUMN(E7))&amp;":"&amp;ADDRESS(ROW(E7)-1,COLUMN(E7)),TRUE)),IF(ROUND(INDIRECT("EGR!"&amp;CELL("address",OFFSET(E7,0,EGR!$D$3-COLUMN(E7))),TRUE),2) * ROUND(OFFSET(INDIRECT("'Proposal Budget'!A1",TRUE),MATCH($A7,'Proposal Budget'!$A:$A,0)-1,COLUMN($AN7)-1),2)=0,0,ROUND(INDIRECT("EGR!"&amp;CELL("address",E7),TRUE),2) / ROUND(INDIRECT("EGR!"&amp;CELL("address",OFFSET(E7,0,EGR!$D$3-COLUMN(E7))),TRUE),2) * ROUND(OFFSET(INDIRECT("'Proposal Budget'!A1",TRUE),MATCH($A7,'Proposal Budget'!$A:$A,0)-1,COLUMN($AN7)-1),2)))))</f>
        <v>No budget defined</v>
      </c>
      <c r="F7" s="312" t="str">
        <f ca="1">IF(StatusBudget=0,"No budget defined",IF(OFFSET(F7,ROW(F$4)-ROW(F7),0)="TT",SUM(INDIRECT(ADDRESS(ROW(F7),COLUMN($D7)+1)&amp;":"&amp;ADDRESS(ROW(F7),COLUMN(F7)-1),TRUE)),IF($A7="TT",SUM(INDIRECT(ADDRESS(MATCH("HE",$A:$A,0)+1,COLUMN(F7))&amp;":"&amp;ADDRESS(ROW(F7)-1,COLUMN(F7)),TRUE)),IF(ROUND(INDIRECT("EGR!"&amp;CELL("address",OFFSET(F7,0,EGR!$D$3-COLUMN(F7))),TRUE),2) * ROUND(OFFSET(INDIRECT("'Proposal Budget'!A1",TRUE),MATCH($A7,'Proposal Budget'!$A:$A,0)-1,COLUMN($AN7)-1),2)=0,0,ROUND(INDIRECT("EGR!"&amp;CELL("address",F7),TRUE),2) / ROUND(INDIRECT("EGR!"&amp;CELL("address",OFFSET(F7,0,EGR!$D$3-COLUMN(F7))),TRUE),2) * ROUND(OFFSET(INDIRECT("'Proposal Budget'!A1",TRUE),MATCH($A7,'Proposal Budget'!$A:$A,0)-1,COLUMN($AN7)-1),2)))))</f>
        <v>No budget defined</v>
      </c>
    </row>
    <row r="8" spans="1:6">
      <c r="A8" t="s">
        <v>139</v>
      </c>
      <c r="B8" s="47">
        <f t="shared" ca="1" si="1"/>
        <v>3</v>
      </c>
      <c r="C8" s="58" t="str">
        <f ca="1">IF(OFFSET(C8,0,-2)="TT","TOTAL",""&amp;INDIRECT("'Beneficiaries List'!B" &amp; MATCH(A8,'Beneficiaries List'!J:J,0),TRUE))</f>
        <v>TOTAL</v>
      </c>
      <c r="D8" s="58" t="str">
        <f ca="1">IF(OFFSET(C8,0,-2)="TT","Consortium",""&amp;INDIRECT("'Beneficiaries List'!C" &amp; MATCH(A8,'Beneficiaries List'!J:J,0),TRUE))</f>
        <v>Consortium</v>
      </c>
      <c r="E8" s="312" t="str">
        <f ca="1">IF(StatusBudget=0,"No budget defined",IF(OFFSET(E8,ROW(E$4)-ROW(E8),0)="TT",SUM(INDIRECT(ADDRESS(ROW(E8),COLUMN($D8)+1)&amp;":"&amp;ADDRESS(ROW(E8),COLUMN(E8)-1),TRUE)),IF($A8="TT",SUM(INDIRECT(ADDRESS(MATCH("HE",$A:$A,0)+1,COLUMN(E8))&amp;":"&amp;ADDRESS(ROW(E8)-1,COLUMN(E8)),TRUE)),IF(ROUND(INDIRECT("EGR!"&amp;CELL("address",OFFSET(E8,0,EGR!$D$3-COLUMN(E8))),TRUE),2) * ROUND(OFFSET(INDIRECT("'Proposal Budget'!A1",TRUE),MATCH($A8,'Proposal Budget'!$A:$A,0)-1,COLUMN($AN8)-1),2)=0,0,ROUND(INDIRECT("EGR!"&amp;CELL("address",E8),TRUE),2) / ROUND(INDIRECT("EGR!"&amp;CELL("address",OFFSET(E8,0,EGR!$D$3-COLUMN(E8))),TRUE),2) * ROUND(OFFSET(INDIRECT("'Proposal Budget'!A1",TRUE),MATCH($A8,'Proposal Budget'!$A:$A,0)-1,COLUMN($AN8)-1),2)))))</f>
        <v>No budget defined</v>
      </c>
      <c r="F8" s="312" t="str">
        <f ca="1">IF(StatusBudget=0,"No budget defined",IF(OFFSET(F8,ROW(F$4)-ROW(F8),0)="TT",SUM(INDIRECT(ADDRESS(ROW(F8),COLUMN($D8)+1)&amp;":"&amp;ADDRESS(ROW(F8),COLUMN(F8)-1),TRUE)),IF($A8="TT",SUM(INDIRECT(ADDRESS(MATCH("HE",$A:$A,0)+1,COLUMN(F8))&amp;":"&amp;ADDRESS(ROW(F8)-1,COLUMN(F8)),TRUE)),IF(ROUND(INDIRECT("EGR!"&amp;CELL("address",OFFSET(F8,0,EGR!$D$3-COLUMN(F8))),TRUE),2) * ROUND(OFFSET(INDIRECT("'Proposal Budget'!A1",TRUE),MATCH($A8,'Proposal Budget'!$A:$A,0)-1,COLUMN($AN8)-1),2)=0,0,ROUND(INDIRECT("EGR!"&amp;CELL("address",F8),TRUE),2) / ROUND(INDIRECT("EGR!"&amp;CELL("address",OFFSET(F8,0,EGR!$D$3-COLUMN(F8))),TRUE),2) * ROUND(OFFSET(INDIRECT("'Proposal Budget'!A1",TRUE),MATCH($A8,'Proposal Budget'!$A:$A,0)-1,COLUMN($AN8)-1),2)))))</f>
        <v>No budget defined</v>
      </c>
    </row>
    <row r="9" spans="1:6">
      <c r="A9"/>
      <c r="B9"/>
      <c r="E9"/>
    </row>
    <row r="10" spans="1:6">
      <c r="A10"/>
      <c r="B10"/>
      <c r="E10"/>
    </row>
    <row r="11" spans="1:6">
      <c r="A11"/>
      <c r="B11"/>
      <c r="E11"/>
    </row>
    <row r="12" spans="1:6">
      <c r="A12"/>
      <c r="B12"/>
      <c r="E12"/>
    </row>
    <row r="13" spans="1:6">
      <c r="A13"/>
      <c r="B13"/>
      <c r="E13"/>
    </row>
    <row r="14" spans="1:6">
      <c r="A14"/>
      <c r="B14"/>
      <c r="E14"/>
    </row>
    <row r="15" spans="1:6">
      <c r="A15"/>
      <c r="B15"/>
      <c r="E15"/>
    </row>
    <row r="16" spans="1:6">
      <c r="A16"/>
      <c r="B16"/>
      <c r="E16"/>
    </row>
    <row r="19" spans="5:5">
      <c r="E19" s="154"/>
    </row>
  </sheetData>
  <sheetProtection algorithmName="SHA-512" hashValue="h+iQxZgeh5dq7RZcVmIu35hKsTgtZhHnTHtabrvKn+emCF+FbFE7scBFtcAdlZ5TIQyOggFq98gF2Ar9eNS1PQ==" saltValue="bDco28kwlFvQiCFceRIcnA==" spinCount="100000" sheet="1" objects="1" scenarios="1"/>
  <conditionalFormatting sqref="A3">
    <cfRule type="expression" dxfId="115" priority="2096">
      <formula>AND(#REF!=2,COLUMN(A3)&lt;$D$3)</formula>
    </cfRule>
    <cfRule type="expression" dxfId="114" priority="2095">
      <formula>AND(#REF!=3,COLUMN(A3)&lt;$D$3)</formula>
    </cfRule>
    <cfRule type="expression" dxfId="113" priority="2094">
      <formula>AND(#REF!=3,COLUMN(A3)=$D$3)</formula>
    </cfRule>
    <cfRule type="expression" dxfId="112" priority="2093">
      <formula>AND(#REF!=2,COLUMN(A3)=$D$3)</formula>
    </cfRule>
    <cfRule type="expression" dxfId="111" priority="2092">
      <formula>AND(#REF!=1,COLUMN(A3)=$D$3)</formula>
    </cfRule>
    <cfRule type="expression" dxfId="110" priority="2097">
      <formula>AND(#REF!=1,COLUMN(A3)&lt;$D$3)</formula>
    </cfRule>
  </conditionalFormatting>
  <conditionalFormatting sqref="A1:D2 A4:E6 E6:F6 A17:E1048576">
    <cfRule type="expression" dxfId="109" priority="2058">
      <formula>AND($B1=3,COLUMN(A1)=$D$3)</formula>
    </cfRule>
    <cfRule type="expression" dxfId="108" priority="2060">
      <formula>AND($B1=2,COLUMN(A1)&lt;$D$3)</formula>
    </cfRule>
    <cfRule type="expression" dxfId="107" priority="2059">
      <formula>AND($B1=3,COLUMN(A1)&lt;$D$3)</formula>
    </cfRule>
    <cfRule type="expression" dxfId="106" priority="2057">
      <formula>AND($B1=2,COLUMN(A1)=$D$3)</formula>
    </cfRule>
    <cfRule type="expression" dxfId="105" priority="2061">
      <formula>AND($B1=1,COLUMN(A1)&lt;$D$3)</formula>
    </cfRule>
  </conditionalFormatting>
  <conditionalFormatting sqref="A4:E6 E6:F6 A1:D2 A17:E1048576">
    <cfRule type="expression" dxfId="104" priority="2056">
      <formula>AND($B1=1,COLUMN(A1)=$D$3)</formula>
    </cfRule>
  </conditionalFormatting>
  <conditionalFormatting sqref="B3:E3">
    <cfRule type="expression" dxfId="103" priority="2075">
      <formula>AND($B1=2,COLUMN(B3)=$D$3)</formula>
    </cfRule>
    <cfRule type="expression" dxfId="102" priority="2079">
      <formula>AND($B1=1,COLUMN(B3)&lt;$D$3)</formula>
    </cfRule>
    <cfRule type="expression" dxfId="101" priority="2078">
      <formula>AND($B1=2,COLUMN(B3)&lt;$D$3)</formula>
    </cfRule>
    <cfRule type="expression" dxfId="100" priority="2077">
      <formula>AND($B1=3,COLUMN(B3)&lt;$D$3)</formula>
    </cfRule>
    <cfRule type="expression" dxfId="99" priority="2076">
      <formula>AND($B1=3,COLUMN(B3)=$D$3)</formula>
    </cfRule>
    <cfRule type="expression" dxfId="98" priority="2074">
      <formula>AND($B1=1,COLUMN(B3)=$D$3)</formula>
    </cfRule>
  </conditionalFormatting>
  <conditionalFormatting sqref="B7:F8">
    <cfRule type="expression" dxfId="97" priority="2">
      <formula>AND($B7=2,COLUMN(B7)=$D$3)</formula>
    </cfRule>
    <cfRule type="expression" dxfId="96" priority="3">
      <formula>AND($B7=3,COLUMN(B7)=$D$3)</formula>
    </cfRule>
    <cfRule type="expression" dxfId="95" priority="4">
      <formula>AND($B7=3,COLUMN(B7)&lt;$D$3)</formula>
    </cfRule>
    <cfRule type="expression" dxfId="94" priority="5">
      <formula>AND($B7=2,COLUMN(B7)&lt;$D$3)</formula>
    </cfRule>
    <cfRule type="expression" dxfId="93" priority="6">
      <formula>AND($B7=1,COLUMN(B7)&lt;$D$3)</formula>
    </cfRule>
    <cfRule type="expression" dxfId="92" priority="1">
      <formula>AND($B7=1,COLUMN(B7)=$D$3)</formula>
    </cfRule>
  </conditionalFormatting>
  <conditionalFormatting sqref="D5">
    <cfRule type="expression" dxfId="91" priority="506">
      <formula>OR(D5="No budget defined",D5=0)</formula>
    </cfRule>
  </conditionalFormatting>
  <conditionalFormatting sqref="E1">
    <cfRule type="expression" dxfId="90" priority="573">
      <formula>AND($B1=1,COLUMN(E1)&lt;$D$3)</formula>
    </cfRule>
    <cfRule type="expression" dxfId="89" priority="571">
      <formula>AND($B1=3,COLUMN(E1)&lt;$D$3)</formula>
    </cfRule>
    <cfRule type="expression" dxfId="88" priority="570">
      <formula>AND($B1=3,COLUMN(E1)=$D$3)</formula>
    </cfRule>
    <cfRule type="expression" dxfId="87" priority="572">
      <formula>AND($B1=2,COLUMN(E1)&lt;$D$3)</formula>
    </cfRule>
    <cfRule type="expression" dxfId="86" priority="569">
      <formula>AND($B1=2,COLUMN(E1)=$D$3)</formula>
    </cfRule>
    <cfRule type="expression" dxfId="85" priority="568">
      <formula>AND($B1=1,COLUMN(E1)=$D$3)</formula>
    </cfRule>
  </conditionalFormatting>
  <conditionalFormatting sqref="E6:F6">
    <cfRule type="expression" dxfId="84" priority="1763">
      <formula>OFFSET(E6,-3,0)="TT"</formula>
    </cfRule>
  </conditionalFormatting>
  <pageMargins left="0.23622047244094491" right="0.23622047244094491" top="0.74803149606299213" bottom="0.74803149606299213" header="0.31496062992125984" footer="0.31496062992125984"/>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H249"/>
  <sheetViews>
    <sheetView topLeftCell="A2" workbookViewId="0">
      <selection sqref="A1:XFD1048576"/>
    </sheetView>
  </sheetViews>
  <sheetFormatPr defaultColWidth="13.42578125" defaultRowHeight="10.5" zeroHeight="1"/>
  <cols>
    <col min="1" max="1" width="5.85546875" style="260" bestFit="1" customWidth="1"/>
    <col min="2" max="2" width="40.140625" style="246" bestFit="1" customWidth="1"/>
    <col min="3" max="3" width="36.42578125" style="246" bestFit="1" customWidth="1"/>
    <col min="4" max="4" width="8.42578125" style="246" bestFit="1" customWidth="1"/>
    <col min="5" max="5" width="13.42578125" style="246"/>
    <col min="6" max="6" width="5.85546875" style="260" bestFit="1" customWidth="1"/>
    <col min="7" max="7" width="36.42578125" style="261" bestFit="1" customWidth="1"/>
    <col min="8" max="8" width="13.42578125" style="260"/>
    <col min="9" max="16384" width="13.42578125" style="246"/>
  </cols>
  <sheetData>
    <row r="1" spans="1:8">
      <c r="A1" s="245" t="s">
        <v>168</v>
      </c>
      <c r="B1" s="245" t="s">
        <v>169</v>
      </c>
      <c r="C1" s="245" t="s">
        <v>55</v>
      </c>
      <c r="D1" s="245" t="s">
        <v>170</v>
      </c>
      <c r="F1" s="245" t="s">
        <v>168</v>
      </c>
      <c r="G1" s="247" t="s">
        <v>55</v>
      </c>
      <c r="H1" s="245" t="s">
        <v>170</v>
      </c>
    </row>
    <row r="2" spans="1:8" ht="14.45" customHeight="1">
      <c r="A2" s="248" t="str">
        <f>MID(B2,1,1)</f>
        <v>A</v>
      </c>
      <c r="B2" s="249" t="s">
        <v>171</v>
      </c>
      <c r="C2" s="250" t="s">
        <v>172</v>
      </c>
      <c r="D2" s="251" t="s">
        <v>173</v>
      </c>
      <c r="F2" s="248" t="str">
        <f t="shared" ref="F2:F65" si="0">MID(H2,1,1)</f>
        <v>A</v>
      </c>
      <c r="G2" s="252" t="s">
        <v>172</v>
      </c>
      <c r="H2" s="253" t="s">
        <v>173</v>
      </c>
    </row>
    <row r="3" spans="1:8" ht="14.45" customHeight="1">
      <c r="A3" s="254" t="str">
        <f t="shared" ref="A3:A66" si="1">MID(B3,1,1)</f>
        <v>A</v>
      </c>
      <c r="B3" s="249" t="s">
        <v>174</v>
      </c>
      <c r="C3" s="250" t="s">
        <v>175</v>
      </c>
      <c r="D3" s="251" t="s">
        <v>176</v>
      </c>
      <c r="F3" s="254" t="str">
        <f t="shared" si="0"/>
        <v>A</v>
      </c>
      <c r="G3" s="252" t="s">
        <v>177</v>
      </c>
      <c r="H3" s="253" t="s">
        <v>178</v>
      </c>
    </row>
    <row r="4" spans="1:8" ht="14.45" customHeight="1">
      <c r="A4" s="254" t="str">
        <f t="shared" si="1"/>
        <v>A</v>
      </c>
      <c r="B4" s="249" t="s">
        <v>179</v>
      </c>
      <c r="C4" s="255" t="s">
        <v>180</v>
      </c>
      <c r="D4" s="251" t="s">
        <v>181</v>
      </c>
      <c r="F4" s="254" t="str">
        <f t="shared" si="0"/>
        <v>A</v>
      </c>
      <c r="G4" s="252" t="s">
        <v>175</v>
      </c>
      <c r="H4" s="253" t="s">
        <v>176</v>
      </c>
    </row>
    <row r="5" spans="1:8" ht="14.45" customHeight="1">
      <c r="A5" s="254" t="str">
        <f t="shared" si="1"/>
        <v>A</v>
      </c>
      <c r="B5" s="249" t="s">
        <v>182</v>
      </c>
      <c r="C5" s="250" t="s">
        <v>183</v>
      </c>
      <c r="D5" s="251" t="s">
        <v>184</v>
      </c>
      <c r="F5" s="254" t="str">
        <f t="shared" si="0"/>
        <v>A</v>
      </c>
      <c r="G5" s="252" t="s">
        <v>185</v>
      </c>
      <c r="H5" s="253" t="s">
        <v>186</v>
      </c>
    </row>
    <row r="6" spans="1:8" ht="14.45" customHeight="1">
      <c r="A6" s="254" t="str">
        <f t="shared" si="1"/>
        <v>A</v>
      </c>
      <c r="B6" s="249" t="s">
        <v>187</v>
      </c>
      <c r="C6" s="250" t="s">
        <v>188</v>
      </c>
      <c r="D6" s="251" t="s">
        <v>189</v>
      </c>
      <c r="F6" s="254" t="str">
        <f t="shared" si="0"/>
        <v>A</v>
      </c>
      <c r="G6" s="252" t="s">
        <v>190</v>
      </c>
      <c r="H6" s="253" t="s">
        <v>191</v>
      </c>
    </row>
    <row r="7" spans="1:8" ht="14.45" customHeight="1">
      <c r="A7" s="254" t="str">
        <f t="shared" si="1"/>
        <v>A</v>
      </c>
      <c r="B7" s="249" t="s">
        <v>192</v>
      </c>
      <c r="C7" s="250" t="s">
        <v>193</v>
      </c>
      <c r="D7" s="251" t="s">
        <v>194</v>
      </c>
      <c r="F7" s="254" t="str">
        <f t="shared" si="0"/>
        <v>A</v>
      </c>
      <c r="G7" s="252" t="s">
        <v>183</v>
      </c>
      <c r="H7" s="253" t="s">
        <v>184</v>
      </c>
    </row>
    <row r="8" spans="1:8" ht="14.45" customHeight="1">
      <c r="A8" s="254" t="str">
        <f t="shared" si="1"/>
        <v>A</v>
      </c>
      <c r="B8" s="249" t="s">
        <v>195</v>
      </c>
      <c r="C8" s="250" t="s">
        <v>196</v>
      </c>
      <c r="D8" s="251" t="s">
        <v>197</v>
      </c>
      <c r="F8" s="254" t="str">
        <f t="shared" si="0"/>
        <v>A</v>
      </c>
      <c r="G8" s="252" t="s">
        <v>198</v>
      </c>
      <c r="H8" s="253" t="s">
        <v>199</v>
      </c>
    </row>
    <row r="9" spans="1:8" ht="14.45" customHeight="1">
      <c r="A9" s="254" t="str">
        <f t="shared" si="1"/>
        <v>A</v>
      </c>
      <c r="B9" s="249" t="s">
        <v>200</v>
      </c>
      <c r="C9" s="250" t="s">
        <v>190</v>
      </c>
      <c r="D9" s="251" t="s">
        <v>191</v>
      </c>
      <c r="F9" s="254" t="str">
        <f t="shared" si="0"/>
        <v>A</v>
      </c>
      <c r="G9" s="252" t="s">
        <v>201</v>
      </c>
      <c r="H9" s="253" t="s">
        <v>202</v>
      </c>
    </row>
    <row r="10" spans="1:8" ht="14.45" customHeight="1">
      <c r="A10" s="254" t="str">
        <f t="shared" si="1"/>
        <v>A</v>
      </c>
      <c r="B10" s="249" t="s">
        <v>203</v>
      </c>
      <c r="C10" s="256" t="s">
        <v>204</v>
      </c>
      <c r="D10" s="251" t="s">
        <v>205</v>
      </c>
      <c r="F10" s="254" t="str">
        <f t="shared" si="0"/>
        <v>A</v>
      </c>
      <c r="G10" s="252" t="s">
        <v>196</v>
      </c>
      <c r="H10" s="253" t="s">
        <v>197</v>
      </c>
    </row>
    <row r="11" spans="1:8" ht="14.45" customHeight="1">
      <c r="A11" s="254" t="str">
        <f t="shared" si="1"/>
        <v>A</v>
      </c>
      <c r="B11" s="249" t="s">
        <v>206</v>
      </c>
      <c r="C11" s="250" t="s">
        <v>185</v>
      </c>
      <c r="D11" s="251" t="s">
        <v>186</v>
      </c>
      <c r="F11" s="254" t="str">
        <f t="shared" si="0"/>
        <v>A</v>
      </c>
      <c r="G11" s="257" t="s">
        <v>204</v>
      </c>
      <c r="H11" s="253" t="s">
        <v>205</v>
      </c>
    </row>
    <row r="12" spans="1:8" ht="14.45" customHeight="1">
      <c r="A12" s="254" t="str">
        <f t="shared" si="1"/>
        <v>A</v>
      </c>
      <c r="B12" s="249" t="s">
        <v>207</v>
      </c>
      <c r="C12" s="250" t="s">
        <v>208</v>
      </c>
      <c r="D12" s="251" t="s">
        <v>209</v>
      </c>
      <c r="F12" s="254" t="str">
        <f t="shared" si="0"/>
        <v>A</v>
      </c>
      <c r="G12" s="252" t="s">
        <v>208</v>
      </c>
      <c r="H12" s="253" t="s">
        <v>209</v>
      </c>
    </row>
    <row r="13" spans="1:8" ht="14.45" customHeight="1">
      <c r="A13" s="254" t="str">
        <f t="shared" si="1"/>
        <v>A</v>
      </c>
      <c r="B13" s="249" t="s">
        <v>210</v>
      </c>
      <c r="C13" s="250" t="s">
        <v>198</v>
      </c>
      <c r="D13" s="251" t="s">
        <v>199</v>
      </c>
      <c r="F13" s="254" t="str">
        <f t="shared" si="0"/>
        <v>A</v>
      </c>
      <c r="G13" s="252" t="s">
        <v>193</v>
      </c>
      <c r="H13" s="253" t="s">
        <v>194</v>
      </c>
    </row>
    <row r="14" spans="1:8" ht="14.45" customHeight="1">
      <c r="A14" s="254" t="str">
        <f t="shared" si="1"/>
        <v>A</v>
      </c>
      <c r="B14" s="249" t="s">
        <v>211</v>
      </c>
      <c r="C14" s="250" t="s">
        <v>212</v>
      </c>
      <c r="D14" s="251" t="s">
        <v>213</v>
      </c>
      <c r="F14" s="254" t="str">
        <f t="shared" si="0"/>
        <v>A</v>
      </c>
      <c r="G14" s="252" t="s">
        <v>214</v>
      </c>
      <c r="H14" s="253" t="s">
        <v>215</v>
      </c>
    </row>
    <row r="15" spans="1:8" ht="14.45" customHeight="1">
      <c r="A15" s="254" t="str">
        <f t="shared" si="1"/>
        <v>A</v>
      </c>
      <c r="B15" s="249" t="s">
        <v>216</v>
      </c>
      <c r="C15" s="250" t="s">
        <v>217</v>
      </c>
      <c r="D15" s="251" t="s">
        <v>218</v>
      </c>
      <c r="F15" s="254" t="str">
        <f t="shared" si="0"/>
        <v>A</v>
      </c>
      <c r="G15" s="252" t="s">
        <v>217</v>
      </c>
      <c r="H15" s="253" t="s">
        <v>218</v>
      </c>
    </row>
    <row r="16" spans="1:8" ht="14.45" customHeight="1">
      <c r="A16" s="254" t="str">
        <f t="shared" si="1"/>
        <v>A</v>
      </c>
      <c r="B16" s="249" t="s">
        <v>219</v>
      </c>
      <c r="C16" s="250" t="s">
        <v>214</v>
      </c>
      <c r="D16" s="251" t="s">
        <v>215</v>
      </c>
      <c r="F16" s="254" t="str">
        <f t="shared" si="0"/>
        <v>A</v>
      </c>
      <c r="G16" s="252" t="s">
        <v>212</v>
      </c>
      <c r="H16" s="253" t="s">
        <v>213</v>
      </c>
    </row>
    <row r="17" spans="1:8" ht="15" customHeight="1">
      <c r="A17" s="254" t="str">
        <f t="shared" si="1"/>
        <v>A</v>
      </c>
      <c r="B17" s="249" t="s">
        <v>220</v>
      </c>
      <c r="C17" s="250" t="s">
        <v>221</v>
      </c>
      <c r="D17" s="251" t="s">
        <v>222</v>
      </c>
      <c r="F17" s="254" t="str">
        <f t="shared" si="0"/>
        <v>A</v>
      </c>
      <c r="G17" s="258" t="s">
        <v>180</v>
      </c>
      <c r="H17" s="253" t="s">
        <v>181</v>
      </c>
    </row>
    <row r="18" spans="1:8" ht="14.45" customHeight="1">
      <c r="A18" s="254" t="str">
        <f t="shared" si="1"/>
        <v>B</v>
      </c>
      <c r="B18" s="249" t="s">
        <v>223</v>
      </c>
      <c r="C18" s="250" t="s">
        <v>224</v>
      </c>
      <c r="D18" s="251" t="s">
        <v>225</v>
      </c>
      <c r="F18" s="254" t="str">
        <f t="shared" si="0"/>
        <v>A</v>
      </c>
      <c r="G18" s="252" t="s">
        <v>221</v>
      </c>
      <c r="H18" s="253" t="s">
        <v>222</v>
      </c>
    </row>
    <row r="19" spans="1:8" ht="14.45" customHeight="1">
      <c r="A19" s="254" t="str">
        <f t="shared" si="1"/>
        <v>B</v>
      </c>
      <c r="B19" s="249" t="s">
        <v>226</v>
      </c>
      <c r="C19" s="250" t="s">
        <v>227</v>
      </c>
      <c r="D19" s="251" t="s">
        <v>228</v>
      </c>
      <c r="F19" s="254" t="str">
        <f t="shared" si="0"/>
        <v>B</v>
      </c>
      <c r="G19" s="252" t="s">
        <v>229</v>
      </c>
      <c r="H19" s="253" t="s">
        <v>230</v>
      </c>
    </row>
    <row r="20" spans="1:8" ht="14.45" customHeight="1">
      <c r="A20" s="254" t="str">
        <f t="shared" si="1"/>
        <v>B</v>
      </c>
      <c r="B20" s="249" t="s">
        <v>231</v>
      </c>
      <c r="C20" s="250" t="s">
        <v>232</v>
      </c>
      <c r="D20" s="251" t="s">
        <v>233</v>
      </c>
      <c r="F20" s="254" t="str">
        <f t="shared" si="0"/>
        <v>B</v>
      </c>
      <c r="G20" s="252" t="s">
        <v>234</v>
      </c>
      <c r="H20" s="253" t="s">
        <v>235</v>
      </c>
    </row>
    <row r="21" spans="1:8" ht="14.45" customHeight="1">
      <c r="A21" s="254" t="str">
        <f t="shared" si="1"/>
        <v>B</v>
      </c>
      <c r="B21" s="249" t="s">
        <v>236</v>
      </c>
      <c r="C21" s="250" t="s">
        <v>234</v>
      </c>
      <c r="D21" s="251" t="s">
        <v>235</v>
      </c>
      <c r="F21" s="254" t="str">
        <f t="shared" si="0"/>
        <v>B</v>
      </c>
      <c r="G21" s="252" t="s">
        <v>232</v>
      </c>
      <c r="H21" s="253" t="s">
        <v>233</v>
      </c>
    </row>
    <row r="22" spans="1:8" ht="14.45" customHeight="1">
      <c r="A22" s="254" t="str">
        <f t="shared" si="1"/>
        <v>B</v>
      </c>
      <c r="B22" s="249" t="s">
        <v>237</v>
      </c>
      <c r="C22" s="250" t="s">
        <v>238</v>
      </c>
      <c r="D22" s="251" t="s">
        <v>239</v>
      </c>
      <c r="F22" s="254" t="str">
        <f t="shared" si="0"/>
        <v>B</v>
      </c>
      <c r="G22" s="252" t="s">
        <v>240</v>
      </c>
      <c r="H22" s="253" t="s">
        <v>241</v>
      </c>
    </row>
    <row r="23" spans="1:8" ht="14.45" customHeight="1">
      <c r="A23" s="254" t="str">
        <f t="shared" si="1"/>
        <v>B</v>
      </c>
      <c r="B23" s="249" t="s">
        <v>242</v>
      </c>
      <c r="C23" s="250" t="s">
        <v>240</v>
      </c>
      <c r="D23" s="251" t="s">
        <v>241</v>
      </c>
      <c r="F23" s="254" t="str">
        <f t="shared" si="0"/>
        <v>B</v>
      </c>
      <c r="G23" s="252" t="s">
        <v>243</v>
      </c>
      <c r="H23" s="253" t="s">
        <v>244</v>
      </c>
    </row>
    <row r="24" spans="1:8" ht="14.45" customHeight="1">
      <c r="A24" s="254" t="str">
        <f t="shared" si="1"/>
        <v>B</v>
      </c>
      <c r="B24" s="249" t="s">
        <v>245</v>
      </c>
      <c r="C24" s="250" t="s">
        <v>246</v>
      </c>
      <c r="D24" s="251" t="s">
        <v>247</v>
      </c>
      <c r="F24" s="254" t="str">
        <f t="shared" si="0"/>
        <v>B</v>
      </c>
      <c r="G24" s="252" t="s">
        <v>248</v>
      </c>
      <c r="H24" s="253" t="s">
        <v>249</v>
      </c>
    </row>
    <row r="25" spans="1:8" ht="14.45" customHeight="1">
      <c r="A25" s="254" t="str">
        <f t="shared" si="1"/>
        <v>B</v>
      </c>
      <c r="B25" s="249" t="s">
        <v>250</v>
      </c>
      <c r="C25" s="250" t="s">
        <v>251</v>
      </c>
      <c r="D25" s="251" t="s">
        <v>252</v>
      </c>
      <c r="F25" s="254" t="str">
        <f t="shared" si="0"/>
        <v>B</v>
      </c>
      <c r="G25" s="252" t="s">
        <v>227</v>
      </c>
      <c r="H25" s="253" t="s">
        <v>228</v>
      </c>
    </row>
    <row r="26" spans="1:8" ht="14.45" customHeight="1">
      <c r="A26" s="254" t="str">
        <f t="shared" si="1"/>
        <v>B</v>
      </c>
      <c r="B26" s="249" t="s">
        <v>253</v>
      </c>
      <c r="C26" s="250" t="s">
        <v>254</v>
      </c>
      <c r="D26" s="251" t="s">
        <v>255</v>
      </c>
      <c r="F26" s="254" t="str">
        <f t="shared" si="0"/>
        <v>B</v>
      </c>
      <c r="G26" s="252" t="s">
        <v>256</v>
      </c>
      <c r="H26" s="253" t="s">
        <v>257</v>
      </c>
    </row>
    <row r="27" spans="1:8" ht="14.45" customHeight="1">
      <c r="A27" s="254" t="str">
        <f t="shared" si="1"/>
        <v>B</v>
      </c>
      <c r="B27" s="249" t="s">
        <v>258</v>
      </c>
      <c r="C27" s="250" t="s">
        <v>259</v>
      </c>
      <c r="D27" s="251" t="s">
        <v>260</v>
      </c>
      <c r="F27" s="254" t="str">
        <f t="shared" si="0"/>
        <v>B</v>
      </c>
      <c r="G27" s="252" t="s">
        <v>251</v>
      </c>
      <c r="H27" s="253" t="s">
        <v>252</v>
      </c>
    </row>
    <row r="28" spans="1:8" ht="14.45" customHeight="1">
      <c r="A28" s="254" t="str">
        <f t="shared" si="1"/>
        <v>B</v>
      </c>
      <c r="B28" s="249" t="s">
        <v>261</v>
      </c>
      <c r="C28" s="250" t="s">
        <v>262</v>
      </c>
      <c r="D28" s="251" t="s">
        <v>263</v>
      </c>
      <c r="F28" s="254" t="str">
        <f t="shared" si="0"/>
        <v>B</v>
      </c>
      <c r="G28" s="258" t="s">
        <v>264</v>
      </c>
      <c r="H28" s="253" t="s">
        <v>265</v>
      </c>
    </row>
    <row r="29" spans="1:8" ht="14.45" customHeight="1">
      <c r="A29" s="254" t="str">
        <f t="shared" si="1"/>
        <v>B</v>
      </c>
      <c r="B29" s="249" t="s">
        <v>266</v>
      </c>
      <c r="C29" s="250" t="s">
        <v>229</v>
      </c>
      <c r="D29" s="251" t="s">
        <v>230</v>
      </c>
      <c r="F29" s="254" t="str">
        <f t="shared" si="0"/>
        <v>B</v>
      </c>
      <c r="G29" s="252" t="s">
        <v>254</v>
      </c>
      <c r="H29" s="253" t="s">
        <v>255</v>
      </c>
    </row>
    <row r="30" spans="1:8" ht="14.45" customHeight="1">
      <c r="A30" s="254" t="str">
        <f t="shared" si="1"/>
        <v>B</v>
      </c>
      <c r="B30" s="249" t="s">
        <v>267</v>
      </c>
      <c r="C30" s="250" t="s">
        <v>268</v>
      </c>
      <c r="D30" s="251" t="s">
        <v>269</v>
      </c>
      <c r="F30" s="254" t="str">
        <f t="shared" si="0"/>
        <v>B</v>
      </c>
      <c r="G30" s="252" t="s">
        <v>270</v>
      </c>
      <c r="H30" s="253" t="s">
        <v>271</v>
      </c>
    </row>
    <row r="31" spans="1:8" ht="14.45" customHeight="1">
      <c r="A31" s="254" t="str">
        <f t="shared" si="1"/>
        <v>B</v>
      </c>
      <c r="B31" s="249" t="s">
        <v>272</v>
      </c>
      <c r="C31" s="255" t="s">
        <v>273</v>
      </c>
      <c r="D31" s="251" t="s">
        <v>274</v>
      </c>
      <c r="F31" s="254" t="str">
        <f t="shared" si="0"/>
        <v>B</v>
      </c>
      <c r="G31" s="252" t="s">
        <v>262</v>
      </c>
      <c r="H31" s="253" t="s">
        <v>263</v>
      </c>
    </row>
    <row r="32" spans="1:8" ht="14.45" customHeight="1">
      <c r="A32" s="254" t="str">
        <f t="shared" si="1"/>
        <v>B</v>
      </c>
      <c r="B32" s="249" t="s">
        <v>275</v>
      </c>
      <c r="C32" s="250" t="s">
        <v>276</v>
      </c>
      <c r="D32" s="251" t="s">
        <v>277</v>
      </c>
      <c r="F32" s="254" t="str">
        <f t="shared" si="0"/>
        <v>B</v>
      </c>
      <c r="G32" s="252" t="s">
        <v>276</v>
      </c>
      <c r="H32" s="253" t="s">
        <v>277</v>
      </c>
    </row>
    <row r="33" spans="1:8" ht="14.45" customHeight="1">
      <c r="A33" s="254" t="str">
        <f t="shared" si="1"/>
        <v>B</v>
      </c>
      <c r="B33" s="249" t="s">
        <v>278</v>
      </c>
      <c r="C33" s="255" t="s">
        <v>279</v>
      </c>
      <c r="D33" s="251" t="s">
        <v>280</v>
      </c>
      <c r="F33" s="254" t="str">
        <f t="shared" si="0"/>
        <v>B</v>
      </c>
      <c r="G33" s="252" t="s">
        <v>224</v>
      </c>
      <c r="H33" s="253" t="s">
        <v>225</v>
      </c>
    </row>
    <row r="34" spans="1:8" ht="14.45" customHeight="1">
      <c r="A34" s="254" t="str">
        <f t="shared" si="1"/>
        <v>B</v>
      </c>
      <c r="B34" s="249" t="s">
        <v>281</v>
      </c>
      <c r="C34" s="250" t="s">
        <v>282</v>
      </c>
      <c r="D34" s="251" t="s">
        <v>283</v>
      </c>
      <c r="F34" s="254" t="str">
        <f t="shared" si="0"/>
        <v>B</v>
      </c>
      <c r="G34" s="252" t="s">
        <v>259</v>
      </c>
      <c r="H34" s="253" t="s">
        <v>260</v>
      </c>
    </row>
    <row r="35" spans="1:8" ht="14.45" customHeight="1">
      <c r="A35" s="254" t="str">
        <f t="shared" si="1"/>
        <v>B</v>
      </c>
      <c r="B35" s="249" t="s">
        <v>284</v>
      </c>
      <c r="C35" s="250" t="s">
        <v>270</v>
      </c>
      <c r="D35" s="251" t="s">
        <v>271</v>
      </c>
      <c r="F35" s="254" t="str">
        <f t="shared" si="0"/>
        <v>B</v>
      </c>
      <c r="G35" s="258" t="s">
        <v>273</v>
      </c>
      <c r="H35" s="253" t="s">
        <v>274</v>
      </c>
    </row>
    <row r="36" spans="1:8" ht="14.45" customHeight="1">
      <c r="A36" s="254" t="str">
        <f t="shared" si="1"/>
        <v>B</v>
      </c>
      <c r="B36" s="249" t="s">
        <v>285</v>
      </c>
      <c r="C36" s="250" t="s">
        <v>248</v>
      </c>
      <c r="D36" s="251" t="s">
        <v>249</v>
      </c>
      <c r="F36" s="254" t="str">
        <f t="shared" si="0"/>
        <v>B</v>
      </c>
      <c r="G36" s="252" t="s">
        <v>268</v>
      </c>
      <c r="H36" s="253" t="s">
        <v>269</v>
      </c>
    </row>
    <row r="37" spans="1:8" ht="14.45" customHeight="1">
      <c r="A37" s="254" t="str">
        <f t="shared" si="1"/>
        <v>B</v>
      </c>
      <c r="B37" s="249" t="s">
        <v>286</v>
      </c>
      <c r="C37" s="250" t="s">
        <v>243</v>
      </c>
      <c r="D37" s="251" t="s">
        <v>244</v>
      </c>
      <c r="F37" s="254" t="str">
        <f t="shared" si="0"/>
        <v>B</v>
      </c>
      <c r="G37" s="252" t="s">
        <v>238</v>
      </c>
      <c r="H37" s="253" t="s">
        <v>239</v>
      </c>
    </row>
    <row r="38" spans="1:8" ht="15" customHeight="1">
      <c r="A38" s="254" t="str">
        <f t="shared" si="1"/>
        <v>B</v>
      </c>
      <c r="B38" s="249" t="s">
        <v>287</v>
      </c>
      <c r="C38" s="250" t="s">
        <v>256</v>
      </c>
      <c r="D38" s="251" t="s">
        <v>257</v>
      </c>
      <c r="F38" s="254" t="str">
        <f t="shared" si="0"/>
        <v>B</v>
      </c>
      <c r="G38" s="252" t="s">
        <v>246</v>
      </c>
      <c r="H38" s="253" t="s">
        <v>247</v>
      </c>
    </row>
    <row r="39" spans="1:8" ht="14.45" customHeight="1">
      <c r="A39" s="254" t="str">
        <f t="shared" si="1"/>
        <v>C</v>
      </c>
      <c r="B39" s="249" t="s">
        <v>288</v>
      </c>
      <c r="C39" s="250" t="s">
        <v>289</v>
      </c>
      <c r="D39" s="251" t="s">
        <v>290</v>
      </c>
      <c r="F39" s="254" t="str">
        <f t="shared" si="0"/>
        <v>C</v>
      </c>
      <c r="G39" s="252" t="s">
        <v>291</v>
      </c>
      <c r="H39" s="253" t="s">
        <v>292</v>
      </c>
    </row>
    <row r="40" spans="1:8" ht="14.45" customHeight="1">
      <c r="A40" s="254" t="str">
        <f t="shared" si="1"/>
        <v>C</v>
      </c>
      <c r="B40" s="249" t="s">
        <v>293</v>
      </c>
      <c r="C40" s="250" t="s">
        <v>294</v>
      </c>
      <c r="D40" s="251" t="s">
        <v>295</v>
      </c>
      <c r="F40" s="254" t="str">
        <f t="shared" si="0"/>
        <v>C</v>
      </c>
      <c r="G40" s="258" t="s">
        <v>296</v>
      </c>
      <c r="H40" s="253" t="s">
        <v>297</v>
      </c>
    </row>
    <row r="41" spans="1:8" ht="14.45" customHeight="1">
      <c r="A41" s="254" t="str">
        <f t="shared" si="1"/>
        <v>C</v>
      </c>
      <c r="B41" s="249" t="s">
        <v>298</v>
      </c>
      <c r="C41" s="250" t="s">
        <v>291</v>
      </c>
      <c r="D41" s="251" t="s">
        <v>292</v>
      </c>
      <c r="F41" s="254" t="str">
        <f t="shared" si="0"/>
        <v>C</v>
      </c>
      <c r="G41" s="252" t="s">
        <v>299</v>
      </c>
      <c r="H41" s="253" t="s">
        <v>300</v>
      </c>
    </row>
    <row r="42" spans="1:8" ht="14.45" customHeight="1">
      <c r="A42" s="254" t="str">
        <f t="shared" si="1"/>
        <v>C</v>
      </c>
      <c r="B42" s="249" t="s">
        <v>301</v>
      </c>
      <c r="C42" s="250" t="s">
        <v>302</v>
      </c>
      <c r="D42" s="251" t="s">
        <v>303</v>
      </c>
      <c r="F42" s="254" t="str">
        <f t="shared" si="0"/>
        <v>C</v>
      </c>
      <c r="G42" s="252" t="s">
        <v>304</v>
      </c>
      <c r="H42" s="253" t="s">
        <v>305</v>
      </c>
    </row>
    <row r="43" spans="1:8" ht="14.45" customHeight="1">
      <c r="A43" s="254" t="str">
        <f t="shared" si="1"/>
        <v>C</v>
      </c>
      <c r="B43" s="249" t="s">
        <v>306</v>
      </c>
      <c r="C43" s="255" t="s">
        <v>307</v>
      </c>
      <c r="D43" s="251" t="s">
        <v>308</v>
      </c>
      <c r="F43" s="254" t="str">
        <f t="shared" si="0"/>
        <v>C</v>
      </c>
      <c r="G43" s="252" t="s">
        <v>309</v>
      </c>
      <c r="H43" s="253" t="s">
        <v>310</v>
      </c>
    </row>
    <row r="44" spans="1:8" ht="14.45" customHeight="1">
      <c r="A44" s="254" t="str">
        <f t="shared" si="1"/>
        <v>C</v>
      </c>
      <c r="B44" s="249" t="s">
        <v>311</v>
      </c>
      <c r="C44" s="250" t="s">
        <v>304</v>
      </c>
      <c r="D44" s="251" t="s">
        <v>305</v>
      </c>
      <c r="F44" s="254" t="str">
        <f t="shared" si="0"/>
        <v>C</v>
      </c>
      <c r="G44" s="252" t="s">
        <v>312</v>
      </c>
      <c r="H44" s="253" t="s">
        <v>313</v>
      </c>
    </row>
    <row r="45" spans="1:8" ht="14.45" customHeight="1">
      <c r="A45" s="254" t="str">
        <f t="shared" si="1"/>
        <v>C</v>
      </c>
      <c r="B45" s="249" t="s">
        <v>314</v>
      </c>
      <c r="C45" s="250" t="s">
        <v>315</v>
      </c>
      <c r="D45" s="251" t="s">
        <v>126</v>
      </c>
      <c r="F45" s="254" t="str">
        <f t="shared" si="0"/>
        <v>C</v>
      </c>
      <c r="G45" s="252" t="s">
        <v>316</v>
      </c>
      <c r="H45" s="253" t="s">
        <v>317</v>
      </c>
    </row>
    <row r="46" spans="1:8" ht="14.45" customHeight="1">
      <c r="A46" s="254" t="str">
        <f t="shared" si="1"/>
        <v>C</v>
      </c>
      <c r="B46" s="249" t="s">
        <v>318</v>
      </c>
      <c r="C46" s="250" t="s">
        <v>319</v>
      </c>
      <c r="D46" s="251" t="s">
        <v>320</v>
      </c>
      <c r="F46" s="254" t="str">
        <f t="shared" si="0"/>
        <v>C</v>
      </c>
      <c r="G46" s="258" t="s">
        <v>321</v>
      </c>
      <c r="H46" s="253" t="s">
        <v>322</v>
      </c>
    </row>
    <row r="47" spans="1:8" ht="14.45" customHeight="1">
      <c r="A47" s="254" t="str">
        <f t="shared" si="1"/>
        <v>C</v>
      </c>
      <c r="B47" s="249" t="s">
        <v>323</v>
      </c>
      <c r="C47" s="250" t="s">
        <v>324</v>
      </c>
      <c r="D47" s="251" t="s">
        <v>325</v>
      </c>
      <c r="F47" s="254" t="str">
        <f t="shared" si="0"/>
        <v>C</v>
      </c>
      <c r="G47" s="252" t="s">
        <v>319</v>
      </c>
      <c r="H47" s="253" t="s">
        <v>320</v>
      </c>
    </row>
    <row r="48" spans="1:8" ht="14.45" customHeight="1">
      <c r="A48" s="254" t="str">
        <f t="shared" si="1"/>
        <v>C</v>
      </c>
      <c r="B48" s="249" t="s">
        <v>326</v>
      </c>
      <c r="C48" s="255" t="s">
        <v>327</v>
      </c>
      <c r="D48" s="251" t="s">
        <v>328</v>
      </c>
      <c r="F48" s="254" t="str">
        <f t="shared" si="0"/>
        <v>C</v>
      </c>
      <c r="G48" s="252" t="s">
        <v>294</v>
      </c>
      <c r="H48" s="253" t="s">
        <v>295</v>
      </c>
    </row>
    <row r="49" spans="1:8" ht="14.45" customHeight="1">
      <c r="A49" s="254" t="str">
        <f t="shared" si="1"/>
        <v>C</v>
      </c>
      <c r="B49" s="249" t="s">
        <v>329</v>
      </c>
      <c r="C49" s="255" t="s">
        <v>296</v>
      </c>
      <c r="D49" s="251" t="s">
        <v>297</v>
      </c>
      <c r="F49" s="254" t="str">
        <f t="shared" si="0"/>
        <v>C</v>
      </c>
      <c r="G49" s="252" t="s">
        <v>324</v>
      </c>
      <c r="H49" s="253" t="s">
        <v>325</v>
      </c>
    </row>
    <row r="50" spans="1:8" ht="14.45" customHeight="1">
      <c r="A50" s="254" t="str">
        <f t="shared" si="1"/>
        <v>C</v>
      </c>
      <c r="B50" s="249" t="s">
        <v>330</v>
      </c>
      <c r="C50" s="250" t="s">
        <v>331</v>
      </c>
      <c r="D50" s="251" t="s">
        <v>332</v>
      </c>
      <c r="F50" s="254" t="str">
        <f t="shared" si="0"/>
        <v>C</v>
      </c>
      <c r="G50" s="252" t="s">
        <v>331</v>
      </c>
      <c r="H50" s="253" t="s">
        <v>332</v>
      </c>
    </row>
    <row r="51" spans="1:8" ht="14.45" customHeight="1">
      <c r="A51" s="254" t="str">
        <f t="shared" si="1"/>
        <v>C</v>
      </c>
      <c r="B51" s="249" t="s">
        <v>333</v>
      </c>
      <c r="C51" s="250" t="s">
        <v>334</v>
      </c>
      <c r="D51" s="251" t="s">
        <v>335</v>
      </c>
      <c r="F51" s="254" t="str">
        <f t="shared" si="0"/>
        <v>C</v>
      </c>
      <c r="G51" s="252" t="s">
        <v>336</v>
      </c>
      <c r="H51" s="253" t="s">
        <v>337</v>
      </c>
    </row>
    <row r="52" spans="1:8" ht="14.45" customHeight="1">
      <c r="A52" s="254" t="str">
        <f t="shared" si="1"/>
        <v>C</v>
      </c>
      <c r="B52" s="249" t="s">
        <v>338</v>
      </c>
      <c r="C52" s="250" t="s">
        <v>309</v>
      </c>
      <c r="D52" s="251" t="s">
        <v>310</v>
      </c>
      <c r="F52" s="254" t="str">
        <f t="shared" si="0"/>
        <v>C</v>
      </c>
      <c r="G52" s="252" t="s">
        <v>339</v>
      </c>
      <c r="H52" s="253" t="s">
        <v>340</v>
      </c>
    </row>
    <row r="53" spans="1:8" ht="14.45" customHeight="1">
      <c r="A53" s="254" t="str">
        <f t="shared" si="1"/>
        <v>C</v>
      </c>
      <c r="B53" s="249" t="s">
        <v>341</v>
      </c>
      <c r="C53" s="250" t="s">
        <v>299</v>
      </c>
      <c r="D53" s="251" t="s">
        <v>300</v>
      </c>
      <c r="F53" s="254" t="str">
        <f t="shared" si="0"/>
        <v>C</v>
      </c>
      <c r="G53" s="252" t="s">
        <v>302</v>
      </c>
      <c r="H53" s="253" t="s">
        <v>303</v>
      </c>
    </row>
    <row r="54" spans="1:8" ht="14.45" customHeight="1">
      <c r="A54" s="254" t="str">
        <f t="shared" si="1"/>
        <v>C</v>
      </c>
      <c r="B54" s="249" t="s">
        <v>342</v>
      </c>
      <c r="C54" s="255" t="s">
        <v>321</v>
      </c>
      <c r="D54" s="251" t="s">
        <v>322</v>
      </c>
      <c r="F54" s="254" t="str">
        <f t="shared" si="0"/>
        <v>C</v>
      </c>
      <c r="G54" s="258" t="s">
        <v>327</v>
      </c>
      <c r="H54" s="253" t="s">
        <v>328</v>
      </c>
    </row>
    <row r="55" spans="1:8" ht="14.45" customHeight="1">
      <c r="A55" s="254" t="str">
        <f t="shared" si="1"/>
        <v>C</v>
      </c>
      <c r="B55" s="249" t="s">
        <v>343</v>
      </c>
      <c r="C55" s="250" t="s">
        <v>336</v>
      </c>
      <c r="D55" s="251" t="s">
        <v>337</v>
      </c>
      <c r="F55" s="254" t="str">
        <f t="shared" si="0"/>
        <v>C</v>
      </c>
      <c r="G55" s="252" t="s">
        <v>344</v>
      </c>
      <c r="H55" s="253" t="s">
        <v>345</v>
      </c>
    </row>
    <row r="56" spans="1:8" ht="14.45" customHeight="1">
      <c r="A56" s="254" t="str">
        <f t="shared" si="1"/>
        <v>C</v>
      </c>
      <c r="B56" s="249" t="s">
        <v>346</v>
      </c>
      <c r="C56" s="250" t="s">
        <v>316</v>
      </c>
      <c r="D56" s="251" t="s">
        <v>317</v>
      </c>
      <c r="F56" s="254" t="str">
        <f t="shared" si="0"/>
        <v>C</v>
      </c>
      <c r="G56" s="252" t="s">
        <v>347</v>
      </c>
      <c r="H56" s="253" t="s">
        <v>348</v>
      </c>
    </row>
    <row r="57" spans="1:8" ht="14.45" customHeight="1">
      <c r="A57" s="254" t="str">
        <f t="shared" si="1"/>
        <v>C</v>
      </c>
      <c r="B57" s="249" t="s">
        <v>349</v>
      </c>
      <c r="C57" s="250" t="s">
        <v>350</v>
      </c>
      <c r="D57" s="251" t="s">
        <v>351</v>
      </c>
      <c r="F57" s="254" t="str">
        <f t="shared" si="0"/>
        <v>D</v>
      </c>
      <c r="G57" s="252" t="s">
        <v>352</v>
      </c>
      <c r="H57" s="253" t="s">
        <v>353</v>
      </c>
    </row>
    <row r="58" spans="1:8" ht="14.45" customHeight="1">
      <c r="A58" s="254" t="str">
        <f t="shared" si="1"/>
        <v>C</v>
      </c>
      <c r="B58" s="249" t="s">
        <v>354</v>
      </c>
      <c r="C58" s="250" t="s">
        <v>339</v>
      </c>
      <c r="D58" s="251" t="s">
        <v>340</v>
      </c>
      <c r="F58" s="254" t="str">
        <f t="shared" si="0"/>
        <v>D</v>
      </c>
      <c r="G58" s="252" t="s">
        <v>355</v>
      </c>
      <c r="H58" s="253" t="s">
        <v>356</v>
      </c>
    </row>
    <row r="59" spans="1:8" ht="14.45" customHeight="1">
      <c r="A59" s="254" t="str">
        <f t="shared" si="1"/>
        <v>C</v>
      </c>
      <c r="B59" s="249" t="s">
        <v>357</v>
      </c>
      <c r="C59" s="250" t="s">
        <v>344</v>
      </c>
      <c r="D59" s="251" t="s">
        <v>345</v>
      </c>
      <c r="F59" s="254" t="str">
        <f t="shared" si="0"/>
        <v>D</v>
      </c>
      <c r="G59" s="252" t="s">
        <v>358</v>
      </c>
      <c r="H59" s="253" t="s">
        <v>359</v>
      </c>
    </row>
    <row r="60" spans="1:8" ht="14.45" customHeight="1">
      <c r="A60" s="254" t="str">
        <f t="shared" si="1"/>
        <v>C</v>
      </c>
      <c r="B60" s="249" t="s">
        <v>360</v>
      </c>
      <c r="C60" s="250" t="s">
        <v>347</v>
      </c>
      <c r="D60" s="251" t="s">
        <v>348</v>
      </c>
      <c r="F60" s="254" t="str">
        <f t="shared" si="0"/>
        <v>D</v>
      </c>
      <c r="G60" s="252" t="s">
        <v>361</v>
      </c>
      <c r="H60" s="253" t="s">
        <v>362</v>
      </c>
    </row>
    <row r="61" spans="1:8" ht="14.45" customHeight="1">
      <c r="A61" s="254" t="str">
        <f t="shared" si="1"/>
        <v>D</v>
      </c>
      <c r="B61" s="249" t="s">
        <v>363</v>
      </c>
      <c r="C61" s="250" t="s">
        <v>358</v>
      </c>
      <c r="D61" s="251" t="s">
        <v>359</v>
      </c>
      <c r="F61" s="254" t="str">
        <f t="shared" si="0"/>
        <v>D</v>
      </c>
      <c r="G61" s="252" t="s">
        <v>364</v>
      </c>
      <c r="H61" s="253" t="s">
        <v>365</v>
      </c>
    </row>
    <row r="62" spans="1:8" ht="15" customHeight="1">
      <c r="A62" s="254" t="str">
        <f t="shared" si="1"/>
        <v>D</v>
      </c>
      <c r="B62" s="249" t="s">
        <v>366</v>
      </c>
      <c r="C62" s="250" t="s">
        <v>355</v>
      </c>
      <c r="D62" s="251" t="s">
        <v>356</v>
      </c>
      <c r="F62" s="254" t="str">
        <f t="shared" si="0"/>
        <v>D</v>
      </c>
      <c r="G62" s="252" t="s">
        <v>188</v>
      </c>
      <c r="H62" s="253" t="s">
        <v>189</v>
      </c>
    </row>
    <row r="63" spans="1:8" ht="14.45" customHeight="1">
      <c r="A63" s="254" t="str">
        <f t="shared" si="1"/>
        <v>D</v>
      </c>
      <c r="B63" s="249" t="s">
        <v>367</v>
      </c>
      <c r="C63" s="250" t="s">
        <v>361</v>
      </c>
      <c r="D63" s="251" t="s">
        <v>362</v>
      </c>
      <c r="F63" s="254" t="str">
        <f t="shared" si="0"/>
        <v>E</v>
      </c>
      <c r="G63" s="252" t="s">
        <v>368</v>
      </c>
      <c r="H63" s="253" t="s">
        <v>369</v>
      </c>
    </row>
    <row r="64" spans="1:8" ht="14.45" customHeight="1">
      <c r="A64" s="254" t="str">
        <f t="shared" si="1"/>
        <v>D</v>
      </c>
      <c r="B64" s="249" t="s">
        <v>370</v>
      </c>
      <c r="C64" s="250" t="s">
        <v>364</v>
      </c>
      <c r="D64" s="251" t="s">
        <v>365</v>
      </c>
      <c r="F64" s="254" t="str">
        <f t="shared" si="0"/>
        <v>E</v>
      </c>
      <c r="G64" s="252" t="s">
        <v>371</v>
      </c>
      <c r="H64" s="253" t="s">
        <v>372</v>
      </c>
    </row>
    <row r="65" spans="1:8" ht="14.45" customHeight="1">
      <c r="A65" s="254" t="str">
        <f t="shared" si="1"/>
        <v>E</v>
      </c>
      <c r="B65" s="249" t="s">
        <v>373</v>
      </c>
      <c r="C65" s="250" t="s">
        <v>368</v>
      </c>
      <c r="D65" s="251" t="s">
        <v>369</v>
      </c>
      <c r="F65" s="254" t="str">
        <f t="shared" si="0"/>
        <v>E</v>
      </c>
      <c r="G65" s="252" t="s">
        <v>374</v>
      </c>
      <c r="H65" s="253" t="s">
        <v>375</v>
      </c>
    </row>
    <row r="66" spans="1:8" ht="15" customHeight="1">
      <c r="A66" s="254" t="str">
        <f t="shared" si="1"/>
        <v>E</v>
      </c>
      <c r="B66" s="249" t="s">
        <v>376</v>
      </c>
      <c r="C66" s="250" t="s">
        <v>374</v>
      </c>
      <c r="D66" s="251" t="s">
        <v>375</v>
      </c>
      <c r="F66" s="254" t="str">
        <f t="shared" ref="F66:F129" si="2">MID(H66,1,1)</f>
        <v>E</v>
      </c>
      <c r="G66" s="257" t="s">
        <v>377</v>
      </c>
      <c r="H66" s="253" t="s">
        <v>378</v>
      </c>
    </row>
    <row r="67" spans="1:8" ht="14.45" customHeight="1">
      <c r="A67" s="254" t="str">
        <f t="shared" ref="A67:A131" si="3">MID(B67,1,1)</f>
        <v>E</v>
      </c>
      <c r="B67" s="249" t="s">
        <v>379</v>
      </c>
      <c r="C67" s="250" t="s">
        <v>380</v>
      </c>
      <c r="D67" s="251" t="s">
        <v>381</v>
      </c>
      <c r="F67" s="254" t="str">
        <f t="shared" si="2"/>
        <v>E</v>
      </c>
      <c r="G67" s="252" t="s">
        <v>382</v>
      </c>
      <c r="H67" s="253" t="s">
        <v>383</v>
      </c>
    </row>
    <row r="68" spans="1:8" ht="14.45" customHeight="1">
      <c r="A68" s="254" t="str">
        <f t="shared" si="3"/>
        <v>E</v>
      </c>
      <c r="B68" s="249" t="s">
        <v>384</v>
      </c>
      <c r="C68" s="250" t="s">
        <v>385</v>
      </c>
      <c r="D68" s="251" t="s">
        <v>386</v>
      </c>
      <c r="F68" s="254" t="str">
        <f t="shared" si="2"/>
        <v>E</v>
      </c>
      <c r="G68" s="252" t="s">
        <v>387</v>
      </c>
      <c r="H68" s="253" t="s">
        <v>388</v>
      </c>
    </row>
    <row r="69" spans="1:8" ht="14.45" customHeight="1">
      <c r="A69" s="254" t="str">
        <f t="shared" si="3"/>
        <v>E</v>
      </c>
      <c r="B69" s="249" t="s">
        <v>389</v>
      </c>
      <c r="C69" s="250" t="s">
        <v>382</v>
      </c>
      <c r="D69" s="251" t="s">
        <v>383</v>
      </c>
      <c r="F69" s="254" t="str">
        <f t="shared" si="2"/>
        <v>E</v>
      </c>
      <c r="G69" s="252" t="s">
        <v>390</v>
      </c>
      <c r="H69" s="253" t="s">
        <v>391</v>
      </c>
    </row>
    <row r="70" spans="1:8" ht="14.45" customHeight="1">
      <c r="A70" s="254" t="str">
        <f t="shared" si="3"/>
        <v>E</v>
      </c>
      <c r="B70" s="249" t="s">
        <v>392</v>
      </c>
      <c r="C70" s="250" t="s">
        <v>371</v>
      </c>
      <c r="D70" s="251" t="s">
        <v>372</v>
      </c>
      <c r="F70" s="254" t="str">
        <f t="shared" si="2"/>
        <v>F</v>
      </c>
      <c r="G70" s="252" t="s">
        <v>393</v>
      </c>
      <c r="H70" s="253" t="s">
        <v>394</v>
      </c>
    </row>
    <row r="71" spans="1:8" ht="14.45" customHeight="1">
      <c r="A71" s="254" t="str">
        <f t="shared" si="3"/>
        <v>E</v>
      </c>
      <c r="B71" s="249" t="s">
        <v>395</v>
      </c>
      <c r="C71" s="250" t="s">
        <v>390</v>
      </c>
      <c r="D71" s="251" t="s">
        <v>391</v>
      </c>
      <c r="F71" s="254" t="str">
        <f t="shared" si="2"/>
        <v>F</v>
      </c>
      <c r="G71" s="252" t="s">
        <v>396</v>
      </c>
      <c r="H71" s="253" t="s">
        <v>397</v>
      </c>
    </row>
    <row r="72" spans="1:8" ht="14.45" customHeight="1">
      <c r="A72" s="254" t="str">
        <f t="shared" si="3"/>
        <v>F</v>
      </c>
      <c r="B72" s="249" t="s">
        <v>398</v>
      </c>
      <c r="C72" s="255" t="s">
        <v>399</v>
      </c>
      <c r="D72" s="251" t="s">
        <v>400</v>
      </c>
      <c r="F72" s="254" t="str">
        <f t="shared" si="2"/>
        <v>F</v>
      </c>
      <c r="G72" s="258" t="s">
        <v>399</v>
      </c>
      <c r="H72" s="253" t="s">
        <v>400</v>
      </c>
    </row>
    <row r="73" spans="1:8" ht="15" customHeight="1">
      <c r="A73" s="254" t="str">
        <f t="shared" si="3"/>
        <v>F</v>
      </c>
      <c r="B73" s="249" t="s">
        <v>401</v>
      </c>
      <c r="C73" s="250" t="s">
        <v>402</v>
      </c>
      <c r="D73" s="251" t="s">
        <v>403</v>
      </c>
      <c r="F73" s="254" t="str">
        <f t="shared" si="2"/>
        <v>F</v>
      </c>
      <c r="G73" s="252" t="s">
        <v>404</v>
      </c>
      <c r="H73" s="253" t="s">
        <v>405</v>
      </c>
    </row>
    <row r="74" spans="1:8" ht="14.45" customHeight="1">
      <c r="A74" s="254" t="str">
        <f t="shared" si="3"/>
        <v>F</v>
      </c>
      <c r="B74" s="249" t="s">
        <v>406</v>
      </c>
      <c r="C74" s="250" t="s">
        <v>396</v>
      </c>
      <c r="D74" s="251" t="s">
        <v>397</v>
      </c>
      <c r="F74" s="254" t="str">
        <f t="shared" si="2"/>
        <v>F</v>
      </c>
      <c r="G74" s="252" t="s">
        <v>402</v>
      </c>
      <c r="H74" s="253" t="s">
        <v>403</v>
      </c>
    </row>
    <row r="75" spans="1:8" ht="14.45" customHeight="1">
      <c r="A75" s="254" t="str">
        <f t="shared" si="3"/>
        <v>F</v>
      </c>
      <c r="B75" s="249" t="s">
        <v>407</v>
      </c>
      <c r="C75" s="250" t="s">
        <v>393</v>
      </c>
      <c r="D75" s="251" t="s">
        <v>394</v>
      </c>
      <c r="F75" s="254" t="str">
        <f t="shared" si="2"/>
        <v>F</v>
      </c>
      <c r="G75" s="252" t="s">
        <v>408</v>
      </c>
      <c r="H75" s="253" t="s">
        <v>409</v>
      </c>
    </row>
    <row r="76" spans="1:8" ht="14.45" customHeight="1">
      <c r="A76" s="254" t="str">
        <f t="shared" si="3"/>
        <v>F</v>
      </c>
      <c r="B76" s="249" t="s">
        <v>410</v>
      </c>
      <c r="C76" s="250" t="s">
        <v>408</v>
      </c>
      <c r="D76" s="251" t="s">
        <v>409</v>
      </c>
      <c r="F76" s="254" t="str">
        <f t="shared" si="2"/>
        <v>G</v>
      </c>
      <c r="G76" s="252" t="s">
        <v>411</v>
      </c>
      <c r="H76" s="253" t="s">
        <v>412</v>
      </c>
    </row>
    <row r="77" spans="1:8" ht="14.45" customHeight="1">
      <c r="A77" s="254" t="str">
        <f t="shared" si="3"/>
        <v>F</v>
      </c>
      <c r="B77" s="249" t="s">
        <v>413</v>
      </c>
      <c r="C77" s="250" t="s">
        <v>414</v>
      </c>
      <c r="D77" s="251" t="s">
        <v>415</v>
      </c>
      <c r="F77" s="254" t="str">
        <f t="shared" si="2"/>
        <v>G</v>
      </c>
      <c r="G77" s="252" t="s">
        <v>416</v>
      </c>
      <c r="H77" s="253" t="s">
        <v>417</v>
      </c>
    </row>
    <row r="78" spans="1:8" ht="14.45" customHeight="1">
      <c r="A78" s="254" t="str">
        <f t="shared" si="3"/>
        <v>F</v>
      </c>
      <c r="B78" s="249" t="s">
        <v>418</v>
      </c>
      <c r="C78" s="250" t="s">
        <v>419</v>
      </c>
      <c r="D78" s="251" t="s">
        <v>420</v>
      </c>
      <c r="F78" s="254" t="str">
        <f t="shared" si="2"/>
        <v>G</v>
      </c>
      <c r="G78" s="252" t="s">
        <v>421</v>
      </c>
      <c r="H78" s="253" t="s">
        <v>422</v>
      </c>
    </row>
    <row r="79" spans="1:8" ht="14.45" customHeight="1">
      <c r="A79" s="254" t="str">
        <f t="shared" si="3"/>
        <v>F</v>
      </c>
      <c r="B79" s="249" t="s">
        <v>423</v>
      </c>
      <c r="C79" s="255" t="s">
        <v>424</v>
      </c>
      <c r="D79" s="251" t="s">
        <v>425</v>
      </c>
      <c r="F79" s="254" t="str">
        <f t="shared" si="2"/>
        <v>G</v>
      </c>
      <c r="G79" s="252" t="s">
        <v>426</v>
      </c>
      <c r="H79" s="253" t="s">
        <v>427</v>
      </c>
    </row>
    <row r="80" spans="1:8" ht="14.45" customHeight="1">
      <c r="A80" s="254" t="str">
        <f t="shared" si="3"/>
        <v>G</v>
      </c>
      <c r="B80" s="249" t="s">
        <v>428</v>
      </c>
      <c r="C80" s="250" t="s">
        <v>411</v>
      </c>
      <c r="D80" s="251" t="s">
        <v>412</v>
      </c>
      <c r="F80" s="254" t="str">
        <f t="shared" si="2"/>
        <v>G</v>
      </c>
      <c r="G80" s="252" t="s">
        <v>414</v>
      </c>
      <c r="H80" s="253" t="s">
        <v>415</v>
      </c>
    </row>
    <row r="81" spans="1:8" ht="15" customHeight="1">
      <c r="A81" s="254" t="str">
        <f t="shared" si="3"/>
        <v>G</v>
      </c>
      <c r="B81" s="249" t="s">
        <v>429</v>
      </c>
      <c r="C81" s="250" t="s">
        <v>430</v>
      </c>
      <c r="D81" s="251" t="s">
        <v>431</v>
      </c>
      <c r="F81" s="254" t="str">
        <f t="shared" si="2"/>
        <v>G</v>
      </c>
      <c r="G81" s="258" t="s">
        <v>432</v>
      </c>
      <c r="H81" s="253" t="s">
        <v>433</v>
      </c>
    </row>
    <row r="82" spans="1:8" ht="14.45" customHeight="1">
      <c r="A82" s="254" t="str">
        <f t="shared" si="3"/>
        <v>G</v>
      </c>
      <c r="B82" s="249" t="s">
        <v>434</v>
      </c>
      <c r="C82" s="250" t="s">
        <v>426</v>
      </c>
      <c r="D82" s="251" t="s">
        <v>427</v>
      </c>
      <c r="F82" s="254" t="str">
        <f t="shared" si="2"/>
        <v>G</v>
      </c>
      <c r="G82" s="252" t="s">
        <v>435</v>
      </c>
      <c r="H82" s="253" t="s">
        <v>436</v>
      </c>
    </row>
    <row r="83" spans="1:8" ht="14.45" customHeight="1">
      <c r="A83" s="254" t="str">
        <f t="shared" si="3"/>
        <v>G</v>
      </c>
      <c r="B83" s="249" t="s">
        <v>437</v>
      </c>
      <c r="C83" s="250" t="s">
        <v>352</v>
      </c>
      <c r="D83" s="251" t="s">
        <v>353</v>
      </c>
      <c r="F83" s="254" t="str">
        <f t="shared" si="2"/>
        <v>G</v>
      </c>
      <c r="G83" s="258" t="s">
        <v>438</v>
      </c>
      <c r="H83" s="253" t="s">
        <v>439</v>
      </c>
    </row>
    <row r="84" spans="1:8" ht="14.45" customHeight="1">
      <c r="A84" s="254" t="str">
        <f t="shared" si="3"/>
        <v>G</v>
      </c>
      <c r="B84" s="249" t="s">
        <v>440</v>
      </c>
      <c r="C84" s="250" t="s">
        <v>435</v>
      </c>
      <c r="D84" s="251" t="s">
        <v>436</v>
      </c>
      <c r="F84" s="254" t="str">
        <f t="shared" si="2"/>
        <v>G</v>
      </c>
      <c r="G84" s="252" t="s">
        <v>441</v>
      </c>
      <c r="H84" s="253" t="s">
        <v>442</v>
      </c>
    </row>
    <row r="85" spans="1:8" ht="14.45" customHeight="1">
      <c r="A85" s="254" t="str">
        <f t="shared" si="3"/>
        <v>G</v>
      </c>
      <c r="B85" s="249" t="s">
        <v>443</v>
      </c>
      <c r="C85" s="255" t="s">
        <v>438</v>
      </c>
      <c r="D85" s="251" t="s">
        <v>439</v>
      </c>
      <c r="F85" s="254" t="str">
        <f t="shared" si="2"/>
        <v>G</v>
      </c>
      <c r="G85" s="252" t="s">
        <v>430</v>
      </c>
      <c r="H85" s="253" t="s">
        <v>431</v>
      </c>
    </row>
    <row r="86" spans="1:8" ht="14.45" customHeight="1">
      <c r="A86" s="254" t="str">
        <f t="shared" si="3"/>
        <v>G</v>
      </c>
      <c r="B86" s="249" t="s">
        <v>444</v>
      </c>
      <c r="C86" s="250" t="s">
        <v>445</v>
      </c>
      <c r="D86" s="251" t="s">
        <v>446</v>
      </c>
      <c r="F86" s="254" t="str">
        <f t="shared" si="2"/>
        <v>G</v>
      </c>
      <c r="G86" s="252" t="s">
        <v>447</v>
      </c>
      <c r="H86" s="253" t="s">
        <v>448</v>
      </c>
    </row>
    <row r="87" spans="1:8" ht="14.45" customHeight="1">
      <c r="A87" s="254" t="str">
        <f t="shared" si="3"/>
        <v>G</v>
      </c>
      <c r="B87" s="249" t="s">
        <v>449</v>
      </c>
      <c r="C87" s="250" t="s">
        <v>441</v>
      </c>
      <c r="D87" s="251" t="s">
        <v>442</v>
      </c>
      <c r="F87" s="254" t="str">
        <f t="shared" si="2"/>
        <v>G</v>
      </c>
      <c r="G87" s="252" t="s">
        <v>450</v>
      </c>
      <c r="H87" s="253" t="s">
        <v>451</v>
      </c>
    </row>
    <row r="88" spans="1:8" ht="14.45" customHeight="1">
      <c r="A88" s="254" t="str">
        <f t="shared" si="3"/>
        <v>G</v>
      </c>
      <c r="B88" s="249" t="s">
        <v>452</v>
      </c>
      <c r="C88" s="250" t="s">
        <v>421</v>
      </c>
      <c r="D88" s="251" t="s">
        <v>422</v>
      </c>
      <c r="F88" s="254" t="str">
        <f t="shared" si="2"/>
        <v>G</v>
      </c>
      <c r="G88" s="252" t="s">
        <v>385</v>
      </c>
      <c r="H88" s="253" t="s">
        <v>386</v>
      </c>
    </row>
    <row r="89" spans="1:8" ht="14.45" customHeight="1">
      <c r="A89" s="254" t="str">
        <f t="shared" si="3"/>
        <v>G</v>
      </c>
      <c r="B89" s="249" t="s">
        <v>453</v>
      </c>
      <c r="C89" s="250" t="s">
        <v>450</v>
      </c>
      <c r="D89" s="251" t="s">
        <v>451</v>
      </c>
      <c r="F89" s="254" t="str">
        <f t="shared" si="2"/>
        <v>G</v>
      </c>
      <c r="G89" s="252" t="s">
        <v>445</v>
      </c>
      <c r="H89" s="253" t="s">
        <v>446</v>
      </c>
    </row>
    <row r="90" spans="1:8" ht="14.45" customHeight="1">
      <c r="A90" s="254" t="str">
        <f t="shared" si="3"/>
        <v>G</v>
      </c>
      <c r="B90" s="249" t="s">
        <v>454</v>
      </c>
      <c r="C90" s="250" t="s">
        <v>455</v>
      </c>
      <c r="D90" s="251" t="s">
        <v>456</v>
      </c>
      <c r="F90" s="254" t="str">
        <f t="shared" si="2"/>
        <v>G</v>
      </c>
      <c r="G90" s="258" t="s">
        <v>457</v>
      </c>
      <c r="H90" s="253" t="s">
        <v>458</v>
      </c>
    </row>
    <row r="91" spans="1:8" ht="14.45" customHeight="1">
      <c r="A91" s="254" t="str">
        <f t="shared" si="3"/>
        <v>G</v>
      </c>
      <c r="B91" s="249" t="s">
        <v>459</v>
      </c>
      <c r="C91" s="250" t="s">
        <v>460</v>
      </c>
      <c r="D91" s="251" t="s">
        <v>131</v>
      </c>
      <c r="F91" s="254" t="str">
        <f t="shared" si="2"/>
        <v>G</v>
      </c>
      <c r="G91" s="252" t="s">
        <v>460</v>
      </c>
      <c r="H91" s="253" t="s">
        <v>131</v>
      </c>
    </row>
    <row r="92" spans="1:8" ht="14.45" customHeight="1">
      <c r="A92" s="254" t="str">
        <f t="shared" si="3"/>
        <v>G</v>
      </c>
      <c r="B92" s="249" t="s">
        <v>461</v>
      </c>
      <c r="C92" s="255" t="s">
        <v>432</v>
      </c>
      <c r="D92" s="251" t="s">
        <v>433</v>
      </c>
      <c r="F92" s="254" t="str">
        <f t="shared" si="2"/>
        <v>G</v>
      </c>
      <c r="G92" s="252" t="s">
        <v>455</v>
      </c>
      <c r="H92" s="253" t="s">
        <v>456</v>
      </c>
    </row>
    <row r="93" spans="1:8" ht="14.45" customHeight="1">
      <c r="A93" s="254" t="str">
        <f t="shared" si="3"/>
        <v>G</v>
      </c>
      <c r="B93" s="249" t="s">
        <v>462</v>
      </c>
      <c r="C93" s="250" t="s">
        <v>447</v>
      </c>
      <c r="D93" s="251" t="s">
        <v>448</v>
      </c>
      <c r="F93" s="254" t="str">
        <f t="shared" si="2"/>
        <v>G</v>
      </c>
      <c r="G93" s="252" t="s">
        <v>463</v>
      </c>
      <c r="H93" s="253" t="s">
        <v>464</v>
      </c>
    </row>
    <row r="94" spans="1:8" ht="14.45" customHeight="1">
      <c r="A94" s="254" t="str">
        <f t="shared" si="3"/>
        <v>G</v>
      </c>
      <c r="B94" s="249" t="s">
        <v>465</v>
      </c>
      <c r="C94" s="250" t="s">
        <v>463</v>
      </c>
      <c r="D94" s="251" t="s">
        <v>464</v>
      </c>
      <c r="F94" s="254" t="str">
        <f t="shared" si="2"/>
        <v>G</v>
      </c>
      <c r="G94" s="252" t="s">
        <v>466</v>
      </c>
      <c r="H94" s="253" t="s">
        <v>467</v>
      </c>
    </row>
    <row r="95" spans="1:8" ht="14.45" customHeight="1">
      <c r="A95" s="254" t="str">
        <f t="shared" si="3"/>
        <v>G</v>
      </c>
      <c r="B95" s="249" t="s">
        <v>468</v>
      </c>
      <c r="C95" s="250" t="s">
        <v>466</v>
      </c>
      <c r="D95" s="251" t="s">
        <v>467</v>
      </c>
      <c r="F95" s="254" t="str">
        <f t="shared" si="2"/>
        <v>H</v>
      </c>
      <c r="G95" s="252" t="s">
        <v>469</v>
      </c>
      <c r="H95" s="253" t="s">
        <v>470</v>
      </c>
    </row>
    <row r="96" spans="1:8" ht="14.45" customHeight="1">
      <c r="A96" s="254" t="str">
        <f t="shared" si="3"/>
        <v>H</v>
      </c>
      <c r="B96" s="249" t="s">
        <v>471</v>
      </c>
      <c r="C96" s="250" t="s">
        <v>472</v>
      </c>
      <c r="D96" s="251" t="s">
        <v>473</v>
      </c>
      <c r="F96" s="254" t="str">
        <f t="shared" si="2"/>
        <v>H</v>
      </c>
      <c r="G96" s="258" t="s">
        <v>474</v>
      </c>
      <c r="H96" s="253" t="s">
        <v>475</v>
      </c>
    </row>
    <row r="97" spans="1:8" ht="15" customHeight="1">
      <c r="A97" s="254" t="str">
        <f t="shared" si="3"/>
        <v>H</v>
      </c>
      <c r="B97" s="249" t="s">
        <v>476</v>
      </c>
      <c r="C97" s="255" t="s">
        <v>474</v>
      </c>
      <c r="D97" s="251" t="s">
        <v>475</v>
      </c>
      <c r="F97" s="254" t="str">
        <f t="shared" si="2"/>
        <v>H</v>
      </c>
      <c r="G97" s="252" t="s">
        <v>477</v>
      </c>
      <c r="H97" s="253" t="s">
        <v>478</v>
      </c>
    </row>
    <row r="98" spans="1:8" ht="14.45" customHeight="1">
      <c r="A98" s="254" t="str">
        <f t="shared" si="3"/>
        <v>H</v>
      </c>
      <c r="B98" s="249" t="s">
        <v>479</v>
      </c>
      <c r="C98" s="250" t="s">
        <v>480</v>
      </c>
      <c r="D98" s="251" t="s">
        <v>481</v>
      </c>
      <c r="F98" s="254" t="str">
        <f t="shared" si="2"/>
        <v>H</v>
      </c>
      <c r="G98" s="252" t="s">
        <v>350</v>
      </c>
      <c r="H98" s="253" t="s">
        <v>351</v>
      </c>
    </row>
    <row r="99" spans="1:8" ht="14.45" customHeight="1">
      <c r="A99" s="254" t="str">
        <f t="shared" si="3"/>
        <v>H</v>
      </c>
      <c r="B99" s="249" t="s">
        <v>482</v>
      </c>
      <c r="C99" s="250" t="s">
        <v>477</v>
      </c>
      <c r="D99" s="251" t="s">
        <v>478</v>
      </c>
      <c r="F99" s="254" t="str">
        <f t="shared" si="2"/>
        <v>H</v>
      </c>
      <c r="G99" s="252" t="s">
        <v>472</v>
      </c>
      <c r="H99" s="253" t="s">
        <v>473</v>
      </c>
    </row>
    <row r="100" spans="1:8" ht="14.45" customHeight="1">
      <c r="A100" s="254" t="str">
        <f t="shared" si="3"/>
        <v>H</v>
      </c>
      <c r="B100" s="249" t="s">
        <v>483</v>
      </c>
      <c r="C100" s="250" t="s">
        <v>469</v>
      </c>
      <c r="D100" s="251" t="s">
        <v>470</v>
      </c>
      <c r="F100" s="254" t="str">
        <f t="shared" si="2"/>
        <v>H</v>
      </c>
      <c r="G100" s="252" t="s">
        <v>484</v>
      </c>
      <c r="H100" s="253" t="s">
        <v>485</v>
      </c>
    </row>
    <row r="101" spans="1:8" ht="14.45" customHeight="1">
      <c r="A101" s="254" t="str">
        <f t="shared" si="3"/>
        <v>H</v>
      </c>
      <c r="B101" s="249" t="s">
        <v>486</v>
      </c>
      <c r="C101" s="250" t="s">
        <v>484</v>
      </c>
      <c r="D101" s="251" t="s">
        <v>485</v>
      </c>
      <c r="F101" s="254" t="str">
        <f t="shared" si="2"/>
        <v>I</v>
      </c>
      <c r="G101" s="252" t="s">
        <v>487</v>
      </c>
      <c r="H101" s="253" t="s">
        <v>488</v>
      </c>
    </row>
    <row r="102" spans="1:8" ht="15" customHeight="1">
      <c r="A102" s="254" t="str">
        <f t="shared" si="3"/>
        <v>I</v>
      </c>
      <c r="B102" s="249" t="s">
        <v>489</v>
      </c>
      <c r="C102" s="250" t="s">
        <v>490</v>
      </c>
      <c r="D102" s="251" t="s">
        <v>491</v>
      </c>
      <c r="F102" s="254" t="str">
        <f t="shared" si="2"/>
        <v>I</v>
      </c>
      <c r="G102" s="252" t="s">
        <v>492</v>
      </c>
      <c r="H102" s="253" t="s">
        <v>493</v>
      </c>
    </row>
    <row r="103" spans="1:8" ht="14.45" customHeight="1">
      <c r="A103" s="254" t="str">
        <f t="shared" si="3"/>
        <v>I</v>
      </c>
      <c r="B103" s="249" t="s">
        <v>494</v>
      </c>
      <c r="C103" s="250" t="s">
        <v>495</v>
      </c>
      <c r="D103" s="251" t="s">
        <v>496</v>
      </c>
      <c r="F103" s="254" t="str">
        <f t="shared" si="2"/>
        <v>I</v>
      </c>
      <c r="G103" s="252" t="s">
        <v>497</v>
      </c>
      <c r="H103" s="253" t="s">
        <v>498</v>
      </c>
    </row>
    <row r="104" spans="1:8" ht="14.45" customHeight="1">
      <c r="A104" s="254" t="str">
        <f t="shared" si="3"/>
        <v>I</v>
      </c>
      <c r="B104" s="249" t="s">
        <v>499</v>
      </c>
      <c r="C104" s="250" t="s">
        <v>487</v>
      </c>
      <c r="D104" s="251" t="s">
        <v>488</v>
      </c>
      <c r="F104" s="254" t="str">
        <f t="shared" si="2"/>
        <v>I</v>
      </c>
      <c r="G104" s="258" t="s">
        <v>500</v>
      </c>
      <c r="H104" s="253" t="s">
        <v>501</v>
      </c>
    </row>
    <row r="105" spans="1:8" ht="14.45" customHeight="1">
      <c r="A105" s="254" t="str">
        <f t="shared" si="3"/>
        <v>I</v>
      </c>
      <c r="B105" s="249" t="s">
        <v>502</v>
      </c>
      <c r="C105" s="250" t="s">
        <v>503</v>
      </c>
      <c r="D105" s="251" t="s">
        <v>504</v>
      </c>
      <c r="F105" s="254" t="str">
        <f t="shared" si="2"/>
        <v>I</v>
      </c>
      <c r="G105" s="252" t="s">
        <v>495</v>
      </c>
      <c r="H105" s="253" t="s">
        <v>496</v>
      </c>
    </row>
    <row r="106" spans="1:8" ht="14.45" customHeight="1">
      <c r="A106" s="254" t="str">
        <f t="shared" si="3"/>
        <v>I</v>
      </c>
      <c r="B106" s="249" t="s">
        <v>505</v>
      </c>
      <c r="C106" s="250" t="s">
        <v>506</v>
      </c>
      <c r="D106" s="251" t="s">
        <v>507</v>
      </c>
      <c r="F106" s="254" t="str">
        <f t="shared" si="2"/>
        <v>I</v>
      </c>
      <c r="G106" s="258" t="s">
        <v>279</v>
      </c>
      <c r="H106" s="253" t="s">
        <v>280</v>
      </c>
    </row>
    <row r="107" spans="1:8" ht="14.45" customHeight="1">
      <c r="A107" s="254" t="str">
        <f t="shared" si="3"/>
        <v>I</v>
      </c>
      <c r="B107" s="249" t="s">
        <v>508</v>
      </c>
      <c r="C107" s="250" t="s">
        <v>492</v>
      </c>
      <c r="D107" s="251" t="s">
        <v>493</v>
      </c>
      <c r="F107" s="254" t="str">
        <f t="shared" si="2"/>
        <v>I</v>
      </c>
      <c r="G107" s="252" t="s">
        <v>506</v>
      </c>
      <c r="H107" s="253" t="s">
        <v>507</v>
      </c>
    </row>
    <row r="108" spans="1:8" ht="14.45" customHeight="1">
      <c r="A108" s="254" t="str">
        <f t="shared" si="3"/>
        <v>I</v>
      </c>
      <c r="B108" s="249" t="s">
        <v>509</v>
      </c>
      <c r="C108" s="255" t="s">
        <v>500</v>
      </c>
      <c r="D108" s="251" t="s">
        <v>501</v>
      </c>
      <c r="F108" s="254" t="str">
        <f t="shared" si="2"/>
        <v>I</v>
      </c>
      <c r="G108" s="252" t="s">
        <v>503</v>
      </c>
      <c r="H108" s="253" t="s">
        <v>504</v>
      </c>
    </row>
    <row r="109" spans="1:8" ht="14.45" customHeight="1">
      <c r="A109" s="254" t="str">
        <f t="shared" si="3"/>
        <v>I</v>
      </c>
      <c r="B109" s="249" t="s">
        <v>510</v>
      </c>
      <c r="C109" s="250" t="s">
        <v>497</v>
      </c>
      <c r="D109" s="251" t="s">
        <v>498</v>
      </c>
      <c r="F109" s="254" t="str">
        <f t="shared" si="2"/>
        <v>I</v>
      </c>
      <c r="G109" s="252" t="s">
        <v>490</v>
      </c>
      <c r="H109" s="253" t="s">
        <v>491</v>
      </c>
    </row>
    <row r="110" spans="1:8" ht="14.45" customHeight="1">
      <c r="A110" s="254" t="str">
        <f t="shared" si="3"/>
        <v>I</v>
      </c>
      <c r="B110" s="249" t="s">
        <v>511</v>
      </c>
      <c r="C110" s="250" t="s">
        <v>512</v>
      </c>
      <c r="D110" s="251" t="s">
        <v>513</v>
      </c>
      <c r="F110" s="254" t="str">
        <f t="shared" si="2"/>
        <v>I</v>
      </c>
      <c r="G110" s="252" t="s">
        <v>512</v>
      </c>
      <c r="H110" s="253" t="s">
        <v>513</v>
      </c>
    </row>
    <row r="111" spans="1:8" ht="15" customHeight="1">
      <c r="A111" s="254" t="str">
        <f t="shared" si="3"/>
        <v>J</v>
      </c>
      <c r="B111" s="249" t="s">
        <v>514</v>
      </c>
      <c r="C111" s="250" t="s">
        <v>515</v>
      </c>
      <c r="D111" s="251" t="s">
        <v>516</v>
      </c>
      <c r="F111" s="254" t="str">
        <f t="shared" si="2"/>
        <v>J</v>
      </c>
      <c r="G111" s="258" t="s">
        <v>517</v>
      </c>
      <c r="H111" s="253" t="s">
        <v>518</v>
      </c>
    </row>
    <row r="112" spans="1:8" ht="14.45" customHeight="1">
      <c r="A112" s="254" t="str">
        <f t="shared" si="3"/>
        <v>J</v>
      </c>
      <c r="B112" s="249" t="s">
        <v>519</v>
      </c>
      <c r="C112" s="250" t="s">
        <v>520</v>
      </c>
      <c r="D112" s="251" t="s">
        <v>521</v>
      </c>
      <c r="F112" s="254" t="str">
        <f t="shared" si="2"/>
        <v>J</v>
      </c>
      <c r="G112" s="252" t="s">
        <v>515</v>
      </c>
      <c r="H112" s="253" t="s">
        <v>516</v>
      </c>
    </row>
    <row r="113" spans="1:8" ht="14.45" customHeight="1">
      <c r="A113" s="254" t="str">
        <f t="shared" si="3"/>
        <v>J</v>
      </c>
      <c r="B113" s="249" t="s">
        <v>522</v>
      </c>
      <c r="C113" s="255" t="s">
        <v>517</v>
      </c>
      <c r="D113" s="251" t="s">
        <v>518</v>
      </c>
      <c r="F113" s="254" t="str">
        <f t="shared" si="2"/>
        <v>J</v>
      </c>
      <c r="G113" s="252" t="s">
        <v>523</v>
      </c>
      <c r="H113" s="253" t="s">
        <v>524</v>
      </c>
    </row>
    <row r="114" spans="1:8" ht="14.45" customHeight="1">
      <c r="A114" s="254" t="str">
        <f t="shared" si="3"/>
        <v>J</v>
      </c>
      <c r="B114" s="249" t="s">
        <v>525</v>
      </c>
      <c r="C114" s="250" t="s">
        <v>523</v>
      </c>
      <c r="D114" s="251" t="s">
        <v>524</v>
      </c>
      <c r="F114" s="254" t="str">
        <f t="shared" si="2"/>
        <v>J</v>
      </c>
      <c r="G114" s="252" t="s">
        <v>520</v>
      </c>
      <c r="H114" s="253" t="s">
        <v>521</v>
      </c>
    </row>
    <row r="115" spans="1:8" ht="15" customHeight="1">
      <c r="A115" s="254" t="str">
        <f t="shared" si="3"/>
        <v>K</v>
      </c>
      <c r="B115" s="249" t="s">
        <v>526</v>
      </c>
      <c r="C115" s="250" t="s">
        <v>527</v>
      </c>
      <c r="D115" s="251" t="s">
        <v>528</v>
      </c>
      <c r="F115" s="254" t="str">
        <f t="shared" si="2"/>
        <v>K</v>
      </c>
      <c r="G115" s="252" t="s">
        <v>529</v>
      </c>
      <c r="H115" s="253" t="s">
        <v>530</v>
      </c>
    </row>
    <row r="116" spans="1:8" ht="14.45" customHeight="1">
      <c r="A116" s="254" t="str">
        <f t="shared" si="3"/>
        <v>K</v>
      </c>
      <c r="B116" s="249" t="s">
        <v>531</v>
      </c>
      <c r="C116" s="250" t="s">
        <v>529</v>
      </c>
      <c r="D116" s="251" t="s">
        <v>530</v>
      </c>
      <c r="F116" s="254" t="str">
        <f t="shared" si="2"/>
        <v>K</v>
      </c>
      <c r="G116" s="252" t="s">
        <v>532</v>
      </c>
      <c r="H116" s="253" t="s">
        <v>533</v>
      </c>
    </row>
    <row r="117" spans="1:8" ht="14.45" customHeight="1">
      <c r="A117" s="254" t="str">
        <f t="shared" si="3"/>
        <v>K</v>
      </c>
      <c r="B117" s="249" t="s">
        <v>534</v>
      </c>
      <c r="C117" s="250" t="s">
        <v>535</v>
      </c>
      <c r="D117" s="251" t="s">
        <v>536</v>
      </c>
      <c r="F117" s="254" t="str">
        <f t="shared" si="2"/>
        <v>K</v>
      </c>
      <c r="G117" s="252" t="s">
        <v>289</v>
      </c>
      <c r="H117" s="253" t="s">
        <v>290</v>
      </c>
    </row>
    <row r="118" spans="1:8" ht="14.45" customHeight="1">
      <c r="A118" s="254" t="str">
        <f t="shared" si="3"/>
        <v>K</v>
      </c>
      <c r="B118" s="249" t="s">
        <v>537</v>
      </c>
      <c r="C118" s="250" t="s">
        <v>538</v>
      </c>
      <c r="D118" s="251" t="s">
        <v>539</v>
      </c>
      <c r="F118" s="254" t="str">
        <f t="shared" si="2"/>
        <v>K</v>
      </c>
      <c r="G118" s="252" t="s">
        <v>535</v>
      </c>
      <c r="H118" s="253" t="s">
        <v>536</v>
      </c>
    </row>
    <row r="119" spans="1:8" ht="14.45" customHeight="1">
      <c r="A119" s="254" t="str">
        <f t="shared" si="3"/>
        <v>K</v>
      </c>
      <c r="B119" s="249" t="s">
        <v>540</v>
      </c>
      <c r="C119" s="250" t="s">
        <v>541</v>
      </c>
      <c r="D119" s="251" t="s">
        <v>542</v>
      </c>
      <c r="F119" s="254" t="str">
        <f t="shared" si="2"/>
        <v>K</v>
      </c>
      <c r="G119" s="252" t="s">
        <v>334</v>
      </c>
      <c r="H119" s="253" t="s">
        <v>335</v>
      </c>
    </row>
    <row r="120" spans="1:8" ht="14.45" customHeight="1">
      <c r="A120" s="254" t="str">
        <f t="shared" si="3"/>
        <v>K</v>
      </c>
      <c r="B120" s="249" t="s">
        <v>543</v>
      </c>
      <c r="C120" s="250" t="s">
        <v>544</v>
      </c>
      <c r="D120" s="251" t="s">
        <v>545</v>
      </c>
      <c r="F120" s="254" t="str">
        <f t="shared" si="2"/>
        <v>K</v>
      </c>
      <c r="G120" s="252" t="s">
        <v>546</v>
      </c>
      <c r="H120" s="253" t="s">
        <v>547</v>
      </c>
    </row>
    <row r="121" spans="1:8" ht="14.45" customHeight="1">
      <c r="A121" s="254" t="str">
        <f t="shared" si="3"/>
        <v>K</v>
      </c>
      <c r="B121" s="249" t="s">
        <v>548</v>
      </c>
      <c r="C121" s="250" t="s">
        <v>549</v>
      </c>
      <c r="D121" s="251" t="s">
        <v>550</v>
      </c>
      <c r="F121" s="254" t="str">
        <f t="shared" si="2"/>
        <v>K</v>
      </c>
      <c r="G121" s="252" t="s">
        <v>538</v>
      </c>
      <c r="H121" s="253" t="s">
        <v>539</v>
      </c>
    </row>
    <row r="122" spans="1:8" ht="15" customHeight="1">
      <c r="A122" s="254" t="str">
        <f t="shared" si="3"/>
        <v>K</v>
      </c>
      <c r="B122" s="249" t="s">
        <v>551</v>
      </c>
      <c r="C122" s="250" t="s">
        <v>532</v>
      </c>
      <c r="D122" s="251" t="s">
        <v>533</v>
      </c>
      <c r="F122" s="254" t="str">
        <f t="shared" si="2"/>
        <v>K</v>
      </c>
      <c r="G122" s="252" t="s">
        <v>541</v>
      </c>
      <c r="H122" s="253" t="s">
        <v>542</v>
      </c>
    </row>
    <row r="123" spans="1:8" ht="14.45" customHeight="1">
      <c r="A123" s="254" t="str">
        <f t="shared" si="3"/>
        <v>L</v>
      </c>
      <c r="B123" s="249" t="s">
        <v>552</v>
      </c>
      <c r="C123" s="250" t="s">
        <v>553</v>
      </c>
      <c r="D123" s="251" t="s">
        <v>554</v>
      </c>
      <c r="F123" s="254" t="str">
        <f t="shared" si="2"/>
        <v>K</v>
      </c>
      <c r="G123" s="252" t="s">
        <v>549</v>
      </c>
      <c r="H123" s="253" t="s">
        <v>550</v>
      </c>
    </row>
    <row r="124" spans="1:8" ht="14.45" customHeight="1">
      <c r="A124" s="254" t="str">
        <f t="shared" si="3"/>
        <v>L</v>
      </c>
      <c r="B124" s="249" t="s">
        <v>555</v>
      </c>
      <c r="C124" s="250" t="s">
        <v>556</v>
      </c>
      <c r="D124" s="251" t="s">
        <v>557</v>
      </c>
      <c r="F124" s="254" t="str">
        <f t="shared" si="2"/>
        <v>K</v>
      </c>
      <c r="G124" s="258" t="s">
        <v>307</v>
      </c>
      <c r="H124" s="253" t="s">
        <v>308</v>
      </c>
    </row>
    <row r="125" spans="1:8" ht="14.45" customHeight="1">
      <c r="A125" s="254" t="str">
        <f t="shared" si="3"/>
        <v>L</v>
      </c>
      <c r="B125" s="249" t="s">
        <v>558</v>
      </c>
      <c r="C125" s="250" t="s">
        <v>559</v>
      </c>
      <c r="D125" s="251" t="s">
        <v>560</v>
      </c>
      <c r="F125" s="254" t="str">
        <f t="shared" si="2"/>
        <v>K</v>
      </c>
      <c r="G125" s="252" t="s">
        <v>527</v>
      </c>
      <c r="H125" s="253" t="s">
        <v>528</v>
      </c>
    </row>
    <row r="126" spans="1:8" ht="14.45" customHeight="1">
      <c r="A126" s="254" t="str">
        <f t="shared" si="3"/>
        <v>L</v>
      </c>
      <c r="B126" s="249" t="s">
        <v>561</v>
      </c>
      <c r="C126" s="250" t="s">
        <v>562</v>
      </c>
      <c r="D126" s="251" t="s">
        <v>563</v>
      </c>
      <c r="F126" s="254" t="str">
        <f t="shared" si="2"/>
        <v>L</v>
      </c>
      <c r="G126" s="252" t="s">
        <v>553</v>
      </c>
      <c r="H126" s="253" t="s">
        <v>554</v>
      </c>
    </row>
    <row r="127" spans="1:8" ht="14.45" customHeight="1">
      <c r="A127" s="254" t="str">
        <f t="shared" si="3"/>
        <v>L</v>
      </c>
      <c r="B127" s="249" t="s">
        <v>564</v>
      </c>
      <c r="C127" s="250" t="s">
        <v>565</v>
      </c>
      <c r="D127" s="251" t="s">
        <v>566</v>
      </c>
      <c r="F127" s="254" t="str">
        <f t="shared" si="2"/>
        <v>L</v>
      </c>
      <c r="G127" s="252" t="s">
        <v>559</v>
      </c>
      <c r="H127" s="253" t="s">
        <v>560</v>
      </c>
    </row>
    <row r="128" spans="1:8" ht="14.45" customHeight="1">
      <c r="A128" s="254" t="str">
        <f t="shared" si="3"/>
        <v>L</v>
      </c>
      <c r="B128" s="249" t="s">
        <v>567</v>
      </c>
      <c r="C128" s="250" t="s">
        <v>568</v>
      </c>
      <c r="D128" s="251" t="s">
        <v>569</v>
      </c>
      <c r="F128" s="254" t="str">
        <f t="shared" si="2"/>
        <v>L</v>
      </c>
      <c r="G128" s="252" t="s">
        <v>570</v>
      </c>
      <c r="H128" s="253" t="s">
        <v>571</v>
      </c>
    </row>
    <row r="129" spans="1:8" ht="14.45" customHeight="1">
      <c r="A129" s="254" t="str">
        <f t="shared" si="3"/>
        <v>L</v>
      </c>
      <c r="B129" s="249" t="s">
        <v>572</v>
      </c>
      <c r="C129" s="250" t="s">
        <v>573</v>
      </c>
      <c r="D129" s="251" t="s">
        <v>574</v>
      </c>
      <c r="F129" s="254" t="str">
        <f t="shared" si="2"/>
        <v>L</v>
      </c>
      <c r="G129" s="252" t="s">
        <v>573</v>
      </c>
      <c r="H129" s="253" t="s">
        <v>574</v>
      </c>
    </row>
    <row r="130" spans="1:8" ht="14.45" customHeight="1">
      <c r="A130" s="254" t="str">
        <f t="shared" si="3"/>
        <v>L</v>
      </c>
      <c r="B130" s="249" t="s">
        <v>575</v>
      </c>
      <c r="C130" s="250" t="s">
        <v>576</v>
      </c>
      <c r="D130" s="251" t="s">
        <v>577</v>
      </c>
      <c r="F130" s="254" t="str">
        <f t="shared" ref="F130:F193" si="4">MID(H130,1,1)</f>
        <v>L</v>
      </c>
      <c r="G130" s="252" t="s">
        <v>578</v>
      </c>
      <c r="H130" s="253" t="s">
        <v>579</v>
      </c>
    </row>
    <row r="131" spans="1:8" ht="15" customHeight="1">
      <c r="A131" s="254" t="str">
        <f t="shared" si="3"/>
        <v>L</v>
      </c>
      <c r="B131" s="249" t="s">
        <v>580</v>
      </c>
      <c r="C131" s="250" t="s">
        <v>581</v>
      </c>
      <c r="D131" s="251" t="s">
        <v>582</v>
      </c>
      <c r="F131" s="254" t="str">
        <f t="shared" si="4"/>
        <v>L</v>
      </c>
      <c r="G131" s="252" t="s">
        <v>565</v>
      </c>
      <c r="H131" s="253" t="s">
        <v>566</v>
      </c>
    </row>
    <row r="132" spans="1:8" ht="14.45" customHeight="1">
      <c r="A132" s="254" t="str">
        <f t="shared" ref="A132:A195" si="5">MID(B132,1,1)</f>
        <v>M</v>
      </c>
      <c r="B132" s="249" t="s">
        <v>583</v>
      </c>
      <c r="C132" s="250" t="s">
        <v>584</v>
      </c>
      <c r="D132" s="251" t="s">
        <v>585</v>
      </c>
      <c r="F132" s="254" t="str">
        <f t="shared" si="4"/>
        <v>L</v>
      </c>
      <c r="G132" s="252" t="s">
        <v>562</v>
      </c>
      <c r="H132" s="253" t="s">
        <v>563</v>
      </c>
    </row>
    <row r="133" spans="1:8" ht="14.45" customHeight="1">
      <c r="A133" s="254" t="str">
        <f t="shared" si="5"/>
        <v>M</v>
      </c>
      <c r="B133" s="249" t="s">
        <v>586</v>
      </c>
      <c r="C133" s="250" t="s">
        <v>587</v>
      </c>
      <c r="D133" s="251" t="s">
        <v>588</v>
      </c>
      <c r="F133" s="254" t="str">
        <f t="shared" si="4"/>
        <v>L</v>
      </c>
      <c r="G133" s="252" t="s">
        <v>576</v>
      </c>
      <c r="H133" s="253" t="s">
        <v>577</v>
      </c>
    </row>
    <row r="134" spans="1:8" ht="14.45" customHeight="1">
      <c r="A134" s="254" t="str">
        <f t="shared" si="5"/>
        <v>M</v>
      </c>
      <c r="B134" s="249" t="s">
        <v>589</v>
      </c>
      <c r="C134" s="250" t="s">
        <v>590</v>
      </c>
      <c r="D134" s="251" t="s">
        <v>591</v>
      </c>
      <c r="F134" s="254" t="str">
        <f t="shared" si="4"/>
        <v>L</v>
      </c>
      <c r="G134" s="252" t="s">
        <v>581</v>
      </c>
      <c r="H134" s="253" t="s">
        <v>582</v>
      </c>
    </row>
    <row r="135" spans="1:8" ht="14.45" customHeight="1">
      <c r="A135" s="254" t="str">
        <f t="shared" si="5"/>
        <v>M</v>
      </c>
      <c r="B135" s="249" t="s">
        <v>592</v>
      </c>
      <c r="C135" s="250" t="s">
        <v>593</v>
      </c>
      <c r="D135" s="251" t="s">
        <v>594</v>
      </c>
      <c r="F135" s="254" t="str">
        <f t="shared" si="4"/>
        <v>L</v>
      </c>
      <c r="G135" s="252" t="s">
        <v>556</v>
      </c>
      <c r="H135" s="253" t="s">
        <v>557</v>
      </c>
    </row>
    <row r="136" spans="1:8" ht="14.45" customHeight="1">
      <c r="A136" s="254" t="str">
        <f t="shared" si="5"/>
        <v>M</v>
      </c>
      <c r="B136" s="249" t="s">
        <v>595</v>
      </c>
      <c r="C136" s="250" t="s">
        <v>596</v>
      </c>
      <c r="D136" s="251" t="s">
        <v>597</v>
      </c>
      <c r="F136" s="254" t="str">
        <f t="shared" si="4"/>
        <v>L</v>
      </c>
      <c r="G136" s="252" t="s">
        <v>568</v>
      </c>
      <c r="H136" s="253" t="s">
        <v>569</v>
      </c>
    </row>
    <row r="137" spans="1:8" ht="14.45" customHeight="1">
      <c r="A137" s="254" t="str">
        <f t="shared" si="5"/>
        <v>M</v>
      </c>
      <c r="B137" s="249" t="s">
        <v>598</v>
      </c>
      <c r="C137" s="250" t="s">
        <v>599</v>
      </c>
      <c r="D137" s="251" t="s">
        <v>600</v>
      </c>
      <c r="F137" s="254" t="str">
        <f t="shared" si="4"/>
        <v>M</v>
      </c>
      <c r="G137" s="252" t="s">
        <v>601</v>
      </c>
      <c r="H137" s="253" t="s">
        <v>602</v>
      </c>
    </row>
    <row r="138" spans="1:8" ht="14.45" customHeight="1">
      <c r="A138" s="254" t="str">
        <f t="shared" si="5"/>
        <v>M</v>
      </c>
      <c r="B138" s="249" t="s">
        <v>603</v>
      </c>
      <c r="C138" s="250" t="s">
        <v>604</v>
      </c>
      <c r="D138" s="251" t="s">
        <v>605</v>
      </c>
      <c r="F138" s="254" t="str">
        <f t="shared" si="4"/>
        <v>M</v>
      </c>
      <c r="G138" s="252" t="s">
        <v>606</v>
      </c>
      <c r="H138" s="253" t="s">
        <v>607</v>
      </c>
    </row>
    <row r="139" spans="1:8" ht="14.45" customHeight="1">
      <c r="A139" s="254" t="str">
        <f t="shared" si="5"/>
        <v>M</v>
      </c>
      <c r="B139" s="249" t="s">
        <v>608</v>
      </c>
      <c r="C139" s="250" t="s">
        <v>609</v>
      </c>
      <c r="D139" s="251" t="s">
        <v>610</v>
      </c>
      <c r="F139" s="254" t="str">
        <f t="shared" si="4"/>
        <v>M</v>
      </c>
      <c r="G139" s="252" t="s">
        <v>611</v>
      </c>
      <c r="H139" s="253" t="s">
        <v>612</v>
      </c>
    </row>
    <row r="140" spans="1:8" ht="14.45" customHeight="1">
      <c r="A140" s="254" t="str">
        <f t="shared" si="5"/>
        <v>M</v>
      </c>
      <c r="B140" s="249" t="s">
        <v>613</v>
      </c>
      <c r="C140" s="250" t="s">
        <v>614</v>
      </c>
      <c r="D140" s="251" t="s">
        <v>615</v>
      </c>
      <c r="F140" s="254" t="str">
        <f t="shared" si="4"/>
        <v>M</v>
      </c>
      <c r="G140" s="252" t="s">
        <v>616</v>
      </c>
      <c r="H140" s="253" t="s">
        <v>617</v>
      </c>
    </row>
    <row r="141" spans="1:8" ht="14.45" customHeight="1">
      <c r="A141" s="254" t="str">
        <f t="shared" si="5"/>
        <v>M</v>
      </c>
      <c r="B141" s="249" t="s">
        <v>618</v>
      </c>
      <c r="C141" s="250" t="s">
        <v>619</v>
      </c>
      <c r="D141" s="251" t="s">
        <v>620</v>
      </c>
      <c r="F141" s="254" t="str">
        <f t="shared" si="4"/>
        <v>M</v>
      </c>
      <c r="G141" s="258" t="s">
        <v>621</v>
      </c>
      <c r="H141" s="253" t="s">
        <v>622</v>
      </c>
    </row>
    <row r="142" spans="1:8" ht="14.45" customHeight="1">
      <c r="A142" s="254" t="str">
        <f t="shared" si="5"/>
        <v>M</v>
      </c>
      <c r="B142" s="249" t="s">
        <v>623</v>
      </c>
      <c r="C142" s="250" t="s">
        <v>624</v>
      </c>
      <c r="D142" s="251" t="s">
        <v>625</v>
      </c>
      <c r="F142" s="254" t="str">
        <f t="shared" si="4"/>
        <v>M</v>
      </c>
      <c r="G142" s="252" t="s">
        <v>590</v>
      </c>
      <c r="H142" s="253" t="s">
        <v>591</v>
      </c>
    </row>
    <row r="143" spans="1:8" ht="14.45" customHeight="1">
      <c r="A143" s="254" t="str">
        <f t="shared" si="5"/>
        <v>M</v>
      </c>
      <c r="B143" s="249" t="s">
        <v>626</v>
      </c>
      <c r="C143" s="250" t="s">
        <v>627</v>
      </c>
      <c r="D143" s="251" t="s">
        <v>628</v>
      </c>
      <c r="F143" s="254" t="str">
        <f t="shared" si="4"/>
        <v>M</v>
      </c>
      <c r="G143" s="252" t="s">
        <v>614</v>
      </c>
      <c r="H143" s="253" t="s">
        <v>615</v>
      </c>
    </row>
    <row r="144" spans="1:8" ht="14.45" customHeight="1">
      <c r="A144" s="254" t="str">
        <f t="shared" si="5"/>
        <v>M</v>
      </c>
      <c r="B144" s="249" t="s">
        <v>629</v>
      </c>
      <c r="C144" s="255" t="s">
        <v>630</v>
      </c>
      <c r="D144" s="251" t="s">
        <v>631</v>
      </c>
      <c r="F144" s="254" t="str">
        <f t="shared" si="4"/>
        <v>M</v>
      </c>
      <c r="G144" s="252" t="s">
        <v>587</v>
      </c>
      <c r="H144" s="253" t="s">
        <v>588</v>
      </c>
    </row>
    <row r="145" spans="1:8" ht="14.45" customHeight="1">
      <c r="A145" s="254" t="str">
        <f t="shared" si="5"/>
        <v>M</v>
      </c>
      <c r="B145" s="249" t="s">
        <v>632</v>
      </c>
      <c r="C145" s="250" t="s">
        <v>633</v>
      </c>
      <c r="D145" s="251" t="s">
        <v>634</v>
      </c>
      <c r="F145" s="254" t="str">
        <f t="shared" si="4"/>
        <v>M</v>
      </c>
      <c r="G145" s="252" t="s">
        <v>604</v>
      </c>
      <c r="H145" s="253" t="s">
        <v>605</v>
      </c>
    </row>
    <row r="146" spans="1:8" ht="14.45" customHeight="1">
      <c r="A146" s="254" t="str">
        <f t="shared" si="5"/>
        <v>M</v>
      </c>
      <c r="B146" s="249" t="s">
        <v>635</v>
      </c>
      <c r="C146" s="250" t="s">
        <v>404</v>
      </c>
      <c r="D146" s="251" t="s">
        <v>405</v>
      </c>
      <c r="F146" s="254" t="str">
        <f t="shared" si="4"/>
        <v>M</v>
      </c>
      <c r="G146" s="252" t="s">
        <v>636</v>
      </c>
      <c r="H146" s="253" t="s">
        <v>637</v>
      </c>
    </row>
    <row r="147" spans="1:8" ht="14.45" customHeight="1">
      <c r="A147" s="254" t="str">
        <f t="shared" si="5"/>
        <v>M</v>
      </c>
      <c r="B147" s="249" t="s">
        <v>638</v>
      </c>
      <c r="C147" s="250" t="s">
        <v>611</v>
      </c>
      <c r="D147" s="251" t="s">
        <v>612</v>
      </c>
      <c r="F147" s="254" t="str">
        <f t="shared" si="4"/>
        <v>M</v>
      </c>
      <c r="G147" s="252" t="s">
        <v>639</v>
      </c>
      <c r="H147" s="253" t="s">
        <v>640</v>
      </c>
    </row>
    <row r="148" spans="1:8" ht="14.45" customHeight="1">
      <c r="A148" s="254" t="str">
        <f t="shared" si="5"/>
        <v>M</v>
      </c>
      <c r="B148" s="249" t="s">
        <v>641</v>
      </c>
      <c r="C148" s="250" t="s">
        <v>606</v>
      </c>
      <c r="D148" s="251" t="s">
        <v>607</v>
      </c>
      <c r="F148" s="254" t="str">
        <f t="shared" si="4"/>
        <v>M</v>
      </c>
      <c r="G148" s="252" t="s">
        <v>584</v>
      </c>
      <c r="H148" s="253" t="s">
        <v>585</v>
      </c>
    </row>
    <row r="149" spans="1:8" ht="14.45" customHeight="1">
      <c r="A149" s="254" t="str">
        <f t="shared" si="5"/>
        <v>M</v>
      </c>
      <c r="B149" s="249" t="s">
        <v>642</v>
      </c>
      <c r="C149" s="250" t="s">
        <v>639</v>
      </c>
      <c r="D149" s="251" t="s">
        <v>640</v>
      </c>
      <c r="F149" s="254" t="str">
        <f t="shared" si="4"/>
        <v>M</v>
      </c>
      <c r="G149" s="252" t="s">
        <v>643</v>
      </c>
      <c r="H149" s="253" t="s">
        <v>644</v>
      </c>
    </row>
    <row r="150" spans="1:8" ht="14.45" customHeight="1">
      <c r="A150" s="254" t="str">
        <f t="shared" si="5"/>
        <v>M</v>
      </c>
      <c r="B150" s="249" t="s">
        <v>645</v>
      </c>
      <c r="C150" s="250" t="s">
        <v>616</v>
      </c>
      <c r="D150" s="251" t="s">
        <v>617</v>
      </c>
      <c r="F150" s="254" t="str">
        <f t="shared" si="4"/>
        <v>M</v>
      </c>
      <c r="G150" s="252" t="s">
        <v>619</v>
      </c>
      <c r="H150" s="253" t="s">
        <v>620</v>
      </c>
    </row>
    <row r="151" spans="1:8" ht="14.45" customHeight="1">
      <c r="A151" s="254" t="str">
        <f t="shared" si="5"/>
        <v>M</v>
      </c>
      <c r="B151" s="249" t="s">
        <v>646</v>
      </c>
      <c r="C151" s="250" t="s">
        <v>647</v>
      </c>
      <c r="D151" s="251" t="s">
        <v>648</v>
      </c>
      <c r="F151" s="254" t="str">
        <f t="shared" si="4"/>
        <v>M</v>
      </c>
      <c r="G151" s="252" t="s">
        <v>624</v>
      </c>
      <c r="H151" s="253" t="s">
        <v>625</v>
      </c>
    </row>
    <row r="152" spans="1:8" ht="14.45" customHeight="1">
      <c r="A152" s="254" t="str">
        <f t="shared" si="5"/>
        <v>M</v>
      </c>
      <c r="B152" s="249" t="s">
        <v>649</v>
      </c>
      <c r="C152" s="250" t="s">
        <v>601</v>
      </c>
      <c r="D152" s="251" t="s">
        <v>602</v>
      </c>
      <c r="F152" s="254" t="str">
        <f t="shared" si="4"/>
        <v>M</v>
      </c>
      <c r="G152" s="252" t="s">
        <v>647</v>
      </c>
      <c r="H152" s="253" t="s">
        <v>648</v>
      </c>
    </row>
    <row r="153" spans="1:8" ht="15" customHeight="1">
      <c r="A153" s="254" t="str">
        <f t="shared" si="5"/>
        <v>M</v>
      </c>
      <c r="B153" s="249" t="s">
        <v>650</v>
      </c>
      <c r="C153" s="250" t="s">
        <v>651</v>
      </c>
      <c r="D153" s="251" t="s">
        <v>652</v>
      </c>
      <c r="F153" s="254" t="str">
        <f t="shared" si="4"/>
        <v>M</v>
      </c>
      <c r="G153" s="252" t="s">
        <v>609</v>
      </c>
      <c r="H153" s="253" t="s">
        <v>610</v>
      </c>
    </row>
    <row r="154" spans="1:8" ht="14.45" customHeight="1">
      <c r="A154" s="254" t="str">
        <f t="shared" si="5"/>
        <v>M</v>
      </c>
      <c r="B154" s="249" t="s">
        <v>653</v>
      </c>
      <c r="C154" s="250" t="s">
        <v>636</v>
      </c>
      <c r="D154" s="251" t="s">
        <v>637</v>
      </c>
      <c r="F154" s="254" t="str">
        <f t="shared" si="4"/>
        <v>M</v>
      </c>
      <c r="G154" s="252" t="s">
        <v>627</v>
      </c>
      <c r="H154" s="253" t="s">
        <v>628</v>
      </c>
    </row>
    <row r="155" spans="1:8" ht="14.45" customHeight="1">
      <c r="A155" s="254" t="str">
        <f t="shared" si="5"/>
        <v>N</v>
      </c>
      <c r="B155" s="249" t="s">
        <v>654</v>
      </c>
      <c r="C155" s="250" t="s">
        <v>655</v>
      </c>
      <c r="D155" s="251" t="s">
        <v>656</v>
      </c>
      <c r="F155" s="254" t="str">
        <f t="shared" si="4"/>
        <v>M</v>
      </c>
      <c r="G155" s="252" t="s">
        <v>599</v>
      </c>
      <c r="H155" s="253" t="s">
        <v>600</v>
      </c>
    </row>
    <row r="156" spans="1:8" ht="14.45" customHeight="1">
      <c r="A156" s="254" t="str">
        <f t="shared" si="5"/>
        <v>N</v>
      </c>
      <c r="B156" s="249" t="s">
        <v>657</v>
      </c>
      <c r="C156" s="250" t="s">
        <v>658</v>
      </c>
      <c r="D156" s="251" t="s">
        <v>659</v>
      </c>
      <c r="F156" s="254" t="str">
        <f t="shared" si="4"/>
        <v>M</v>
      </c>
      <c r="G156" s="252" t="s">
        <v>593</v>
      </c>
      <c r="H156" s="253" t="s">
        <v>594</v>
      </c>
    </row>
    <row r="157" spans="1:8" ht="14.45" customHeight="1">
      <c r="A157" s="254" t="str">
        <f t="shared" si="5"/>
        <v>N</v>
      </c>
      <c r="B157" s="249" t="s">
        <v>660</v>
      </c>
      <c r="C157" s="250" t="s">
        <v>661</v>
      </c>
      <c r="D157" s="251" t="s">
        <v>662</v>
      </c>
      <c r="F157" s="254" t="str">
        <f t="shared" si="4"/>
        <v>M</v>
      </c>
      <c r="G157" s="252" t="s">
        <v>633</v>
      </c>
      <c r="H157" s="253" t="s">
        <v>634</v>
      </c>
    </row>
    <row r="158" spans="1:8" ht="14.45" customHeight="1">
      <c r="A158" s="254" t="str">
        <f t="shared" si="5"/>
        <v>N</v>
      </c>
      <c r="B158" s="249" t="s">
        <v>663</v>
      </c>
      <c r="C158" s="250" t="s">
        <v>664</v>
      </c>
      <c r="D158" s="251" t="s">
        <v>665</v>
      </c>
      <c r="F158" s="254" t="str">
        <f t="shared" si="4"/>
        <v>M</v>
      </c>
      <c r="G158" s="252" t="s">
        <v>596</v>
      </c>
      <c r="H158" s="253" t="s">
        <v>597</v>
      </c>
    </row>
    <row r="159" spans="1:8" ht="14.45" customHeight="1">
      <c r="A159" s="254" t="str">
        <f t="shared" si="5"/>
        <v>N</v>
      </c>
      <c r="B159" s="249" t="s">
        <v>666</v>
      </c>
      <c r="C159" s="250" t="s">
        <v>201</v>
      </c>
      <c r="D159" s="251" t="s">
        <v>202</v>
      </c>
      <c r="F159" s="254" t="str">
        <f t="shared" si="4"/>
        <v>M</v>
      </c>
      <c r="G159" s="252" t="s">
        <v>651</v>
      </c>
      <c r="H159" s="253" t="s">
        <v>652</v>
      </c>
    </row>
    <row r="160" spans="1:8" ht="14.45" customHeight="1">
      <c r="A160" s="254" t="str">
        <f t="shared" si="5"/>
        <v>N</v>
      </c>
      <c r="B160" s="249" t="s">
        <v>667</v>
      </c>
      <c r="C160" s="250" t="s">
        <v>668</v>
      </c>
      <c r="D160" s="251" t="s">
        <v>669</v>
      </c>
      <c r="F160" s="254" t="str">
        <f t="shared" si="4"/>
        <v>N</v>
      </c>
      <c r="G160" s="252" t="s">
        <v>655</v>
      </c>
      <c r="H160" s="253" t="s">
        <v>656</v>
      </c>
    </row>
    <row r="161" spans="1:8" ht="14.45" customHeight="1">
      <c r="A161" s="254" t="str">
        <f t="shared" si="5"/>
        <v>N</v>
      </c>
      <c r="B161" s="249" t="s">
        <v>670</v>
      </c>
      <c r="C161" s="250" t="s">
        <v>671</v>
      </c>
      <c r="D161" s="251" t="s">
        <v>672</v>
      </c>
      <c r="F161" s="254" t="str">
        <f t="shared" si="4"/>
        <v>N</v>
      </c>
      <c r="G161" s="252" t="s">
        <v>668</v>
      </c>
      <c r="H161" s="253" t="s">
        <v>669</v>
      </c>
    </row>
    <row r="162" spans="1:8" ht="14.45" customHeight="1">
      <c r="A162" s="254" t="str">
        <f t="shared" si="5"/>
        <v>N</v>
      </c>
      <c r="B162" s="249" t="s">
        <v>673</v>
      </c>
      <c r="C162" s="250" t="s">
        <v>674</v>
      </c>
      <c r="D162" s="251" t="s">
        <v>675</v>
      </c>
      <c r="F162" s="254" t="str">
        <f t="shared" si="4"/>
        <v>N</v>
      </c>
      <c r="G162" s="252" t="s">
        <v>676</v>
      </c>
      <c r="H162" s="253" t="s">
        <v>677</v>
      </c>
    </row>
    <row r="163" spans="1:8" ht="14.45" customHeight="1">
      <c r="A163" s="254" t="str">
        <f t="shared" si="5"/>
        <v>N</v>
      </c>
      <c r="B163" s="249" t="s">
        <v>678</v>
      </c>
      <c r="C163" s="250" t="s">
        <v>676</v>
      </c>
      <c r="D163" s="251" t="s">
        <v>677</v>
      </c>
      <c r="F163" s="254" t="str">
        <f t="shared" si="4"/>
        <v>N</v>
      </c>
      <c r="G163" s="258" t="s">
        <v>679</v>
      </c>
      <c r="H163" s="253" t="s">
        <v>680</v>
      </c>
    </row>
    <row r="164" spans="1:8" ht="14.45" customHeight="1">
      <c r="A164" s="254" t="str">
        <f t="shared" si="5"/>
        <v>N</v>
      </c>
      <c r="B164" s="249" t="s">
        <v>681</v>
      </c>
      <c r="C164" s="250" t="s">
        <v>682</v>
      </c>
      <c r="D164" s="251" t="s">
        <v>683</v>
      </c>
      <c r="F164" s="254" t="str">
        <f t="shared" si="4"/>
        <v>N</v>
      </c>
      <c r="G164" s="252" t="s">
        <v>682</v>
      </c>
      <c r="H164" s="253" t="s">
        <v>683</v>
      </c>
    </row>
    <row r="165" spans="1:8" ht="14.45" customHeight="1">
      <c r="A165" s="254" t="str">
        <f t="shared" si="5"/>
        <v>N</v>
      </c>
      <c r="B165" s="249" t="s">
        <v>684</v>
      </c>
      <c r="C165" s="255" t="s">
        <v>685</v>
      </c>
      <c r="D165" s="251" t="s">
        <v>686</v>
      </c>
      <c r="F165" s="254" t="str">
        <f t="shared" si="4"/>
        <v>N</v>
      </c>
      <c r="G165" s="252" t="s">
        <v>674</v>
      </c>
      <c r="H165" s="253" t="s">
        <v>675</v>
      </c>
    </row>
    <row r="166" spans="1:8" ht="14.45" customHeight="1">
      <c r="A166" s="254" t="str">
        <f t="shared" si="5"/>
        <v>N</v>
      </c>
      <c r="B166" s="249" t="s">
        <v>687</v>
      </c>
      <c r="C166" s="255" t="s">
        <v>679</v>
      </c>
      <c r="D166" s="251" t="s">
        <v>680</v>
      </c>
      <c r="F166" s="254" t="str">
        <f t="shared" si="4"/>
        <v>N</v>
      </c>
      <c r="G166" s="252" t="s">
        <v>664</v>
      </c>
      <c r="H166" s="253" t="s">
        <v>665</v>
      </c>
    </row>
    <row r="167" spans="1:8" ht="15" customHeight="1">
      <c r="A167" s="254" t="str">
        <f t="shared" si="5"/>
        <v>N</v>
      </c>
      <c r="B167" s="249" t="s">
        <v>688</v>
      </c>
      <c r="C167" s="250" t="s">
        <v>643</v>
      </c>
      <c r="D167" s="251" t="s">
        <v>644</v>
      </c>
      <c r="F167" s="254" t="str">
        <f t="shared" si="4"/>
        <v>N</v>
      </c>
      <c r="G167" s="252" t="s">
        <v>689</v>
      </c>
      <c r="H167" s="253" t="s">
        <v>690</v>
      </c>
    </row>
    <row r="168" spans="1:8">
      <c r="A168" s="254" t="str">
        <f t="shared" si="5"/>
        <v>N</v>
      </c>
      <c r="B168" s="249" t="s">
        <v>691</v>
      </c>
      <c r="C168" s="250" t="s">
        <v>689</v>
      </c>
      <c r="D168" s="251" t="s">
        <v>690</v>
      </c>
      <c r="F168" s="254" t="str">
        <f t="shared" si="4"/>
        <v>N</v>
      </c>
      <c r="G168" s="252" t="s">
        <v>661</v>
      </c>
      <c r="H168" s="253" t="s">
        <v>662</v>
      </c>
    </row>
    <row r="169" spans="1:8" ht="14.45" customHeight="1">
      <c r="A169" s="254" t="str">
        <f t="shared" si="5"/>
        <v>O</v>
      </c>
      <c r="B169" s="249" t="s">
        <v>692</v>
      </c>
      <c r="C169" s="250" t="s">
        <v>693</v>
      </c>
      <c r="D169" s="251" t="s">
        <v>694</v>
      </c>
      <c r="F169" s="254" t="str">
        <f t="shared" si="4"/>
        <v>N</v>
      </c>
      <c r="G169" s="252" t="s">
        <v>658</v>
      </c>
      <c r="H169" s="253" t="s">
        <v>659</v>
      </c>
    </row>
    <row r="170" spans="1:8" ht="14.45" customHeight="1">
      <c r="A170" s="254" t="str">
        <f t="shared" si="5"/>
        <v>P</v>
      </c>
      <c r="B170" s="249" t="s">
        <v>695</v>
      </c>
      <c r="C170" s="250" t="s">
        <v>696</v>
      </c>
      <c r="D170" s="251" t="s">
        <v>697</v>
      </c>
      <c r="F170" s="254" t="str">
        <f t="shared" si="4"/>
        <v>N</v>
      </c>
      <c r="G170" s="258" t="s">
        <v>685</v>
      </c>
      <c r="H170" s="253" t="s">
        <v>686</v>
      </c>
    </row>
    <row r="171" spans="1:8" ht="14.45" customHeight="1">
      <c r="A171" s="254" t="str">
        <f t="shared" si="5"/>
        <v>P</v>
      </c>
      <c r="B171" s="249" t="s">
        <v>698</v>
      </c>
      <c r="C171" s="250" t="s">
        <v>699</v>
      </c>
      <c r="D171" s="251" t="s">
        <v>700</v>
      </c>
      <c r="F171" s="254" t="str">
        <f t="shared" si="4"/>
        <v>N</v>
      </c>
      <c r="G171" s="252" t="s">
        <v>671</v>
      </c>
      <c r="H171" s="253" t="s">
        <v>672</v>
      </c>
    </row>
    <row r="172" spans="1:8" ht="14.45" customHeight="1">
      <c r="A172" s="254" t="str">
        <f t="shared" si="5"/>
        <v>P</v>
      </c>
      <c r="B172" s="249" t="s">
        <v>701</v>
      </c>
      <c r="C172" s="250" t="s">
        <v>702</v>
      </c>
      <c r="D172" s="251" t="s">
        <v>703</v>
      </c>
      <c r="F172" s="254" t="str">
        <f t="shared" si="4"/>
        <v>O</v>
      </c>
      <c r="G172" s="252" t="s">
        <v>693</v>
      </c>
      <c r="H172" s="253" t="s">
        <v>694</v>
      </c>
    </row>
    <row r="173" spans="1:8" ht="14.45" customHeight="1">
      <c r="A173" s="254" t="str">
        <f t="shared" si="5"/>
        <v>P</v>
      </c>
      <c r="B173" s="249" t="s">
        <v>704</v>
      </c>
      <c r="C173" s="250" t="s">
        <v>705</v>
      </c>
      <c r="D173" s="251" t="s">
        <v>706</v>
      </c>
      <c r="F173" s="254" t="str">
        <f t="shared" si="4"/>
        <v>P</v>
      </c>
      <c r="G173" s="252" t="s">
        <v>705</v>
      </c>
      <c r="H173" s="253" t="s">
        <v>706</v>
      </c>
    </row>
    <row r="174" spans="1:8" ht="14.45" customHeight="1">
      <c r="A174" s="254" t="str">
        <f t="shared" si="5"/>
        <v>P</v>
      </c>
      <c r="B174" s="249" t="s">
        <v>707</v>
      </c>
      <c r="C174" s="250" t="s">
        <v>708</v>
      </c>
      <c r="D174" s="251" t="s">
        <v>709</v>
      </c>
      <c r="F174" s="254" t="str">
        <f t="shared" si="4"/>
        <v>P</v>
      </c>
      <c r="G174" s="252" t="s">
        <v>710</v>
      </c>
      <c r="H174" s="253" t="s">
        <v>711</v>
      </c>
    </row>
    <row r="175" spans="1:8" ht="14.45" customHeight="1">
      <c r="A175" s="254" t="str">
        <f t="shared" si="5"/>
        <v>P</v>
      </c>
      <c r="B175" s="249" t="s">
        <v>712</v>
      </c>
      <c r="C175" s="250" t="s">
        <v>713</v>
      </c>
      <c r="D175" s="251" t="s">
        <v>714</v>
      </c>
      <c r="F175" s="254" t="str">
        <f t="shared" si="4"/>
        <v>P</v>
      </c>
      <c r="G175" s="252" t="s">
        <v>419</v>
      </c>
      <c r="H175" s="253" t="s">
        <v>420</v>
      </c>
    </row>
    <row r="176" spans="1:8" ht="14.45" customHeight="1">
      <c r="A176" s="254" t="str">
        <f t="shared" si="5"/>
        <v>P</v>
      </c>
      <c r="B176" s="249" t="s">
        <v>715</v>
      </c>
      <c r="C176" s="250" t="s">
        <v>710</v>
      </c>
      <c r="D176" s="251" t="s">
        <v>711</v>
      </c>
      <c r="F176" s="254" t="str">
        <f t="shared" si="4"/>
        <v>P</v>
      </c>
      <c r="G176" s="252" t="s">
        <v>708</v>
      </c>
      <c r="H176" s="253" t="s">
        <v>709</v>
      </c>
    </row>
    <row r="177" spans="1:8" ht="14.45" customHeight="1">
      <c r="A177" s="254" t="str">
        <f t="shared" si="5"/>
        <v>P</v>
      </c>
      <c r="B177" s="249" t="s">
        <v>716</v>
      </c>
      <c r="C177" s="250" t="s">
        <v>717</v>
      </c>
      <c r="D177" s="251" t="s">
        <v>718</v>
      </c>
      <c r="F177" s="254" t="str">
        <f t="shared" si="4"/>
        <v>P</v>
      </c>
      <c r="G177" s="252" t="s">
        <v>717</v>
      </c>
      <c r="H177" s="253" t="s">
        <v>718</v>
      </c>
    </row>
    <row r="178" spans="1:8" ht="14.45" customHeight="1">
      <c r="A178" s="254" t="str">
        <f t="shared" si="5"/>
        <v>P</v>
      </c>
      <c r="B178" s="249" t="s">
        <v>719</v>
      </c>
      <c r="C178" s="250" t="s">
        <v>720</v>
      </c>
      <c r="D178" s="251" t="s">
        <v>721</v>
      </c>
      <c r="F178" s="254" t="str">
        <f t="shared" si="4"/>
        <v>P</v>
      </c>
      <c r="G178" s="252" t="s">
        <v>696</v>
      </c>
      <c r="H178" s="253" t="s">
        <v>697</v>
      </c>
    </row>
    <row r="179" spans="1:8" ht="14.45" customHeight="1">
      <c r="A179" s="254" t="str">
        <f t="shared" si="5"/>
        <v>P</v>
      </c>
      <c r="B179" s="249" t="s">
        <v>722</v>
      </c>
      <c r="C179" s="250" t="s">
        <v>723</v>
      </c>
      <c r="D179" s="251" t="s">
        <v>724</v>
      </c>
      <c r="F179" s="254" t="str">
        <f t="shared" si="4"/>
        <v>P</v>
      </c>
      <c r="G179" s="252" t="s">
        <v>723</v>
      </c>
      <c r="H179" s="253" t="s">
        <v>724</v>
      </c>
    </row>
    <row r="180" spans="1:8" ht="15" customHeight="1">
      <c r="A180" s="254" t="str">
        <f t="shared" si="5"/>
        <v>P</v>
      </c>
      <c r="B180" s="249" t="s">
        <v>725</v>
      </c>
      <c r="C180" s="250" t="s">
        <v>726</v>
      </c>
      <c r="D180" s="251" t="s">
        <v>727</v>
      </c>
      <c r="F180" s="254" t="str">
        <f t="shared" si="4"/>
        <v>P</v>
      </c>
      <c r="G180" s="258" t="s">
        <v>728</v>
      </c>
      <c r="H180" s="253" t="s">
        <v>729</v>
      </c>
    </row>
    <row r="181" spans="1:8">
      <c r="A181" s="254" t="str">
        <f t="shared" si="5"/>
        <v>P</v>
      </c>
      <c r="B181" s="249" t="s">
        <v>730</v>
      </c>
      <c r="C181" s="250" t="s">
        <v>731</v>
      </c>
      <c r="D181" s="251" t="s">
        <v>732</v>
      </c>
      <c r="F181" s="254" t="str">
        <f t="shared" si="4"/>
        <v>P</v>
      </c>
      <c r="G181" s="252" t="s">
        <v>720</v>
      </c>
      <c r="H181" s="253" t="s">
        <v>721</v>
      </c>
    </row>
    <row r="182" spans="1:8" ht="14.45" customHeight="1">
      <c r="A182" s="254" t="str">
        <f t="shared" si="5"/>
        <v>Q</v>
      </c>
      <c r="B182" s="249" t="s">
        <v>733</v>
      </c>
      <c r="C182" s="250" t="s">
        <v>734</v>
      </c>
      <c r="D182" s="251" t="s">
        <v>735</v>
      </c>
      <c r="F182" s="254" t="str">
        <f t="shared" si="4"/>
        <v>P</v>
      </c>
      <c r="G182" s="252" t="s">
        <v>731</v>
      </c>
      <c r="H182" s="253" t="s">
        <v>732</v>
      </c>
    </row>
    <row r="183" spans="1:8" ht="14.45" customHeight="1">
      <c r="A183" s="254" t="str">
        <f t="shared" si="5"/>
        <v>R</v>
      </c>
      <c r="B183" s="249" t="s">
        <v>736</v>
      </c>
      <c r="C183" s="250" t="s">
        <v>737</v>
      </c>
      <c r="D183" s="251" t="s">
        <v>738</v>
      </c>
      <c r="F183" s="254" t="str">
        <f t="shared" si="4"/>
        <v>P</v>
      </c>
      <c r="G183" s="252" t="s">
        <v>702</v>
      </c>
      <c r="H183" s="253" t="s">
        <v>703</v>
      </c>
    </row>
    <row r="184" spans="1:8" ht="14.45" customHeight="1">
      <c r="A184" s="254" t="str">
        <f t="shared" si="5"/>
        <v>R</v>
      </c>
      <c r="B184" s="249" t="s">
        <v>739</v>
      </c>
      <c r="C184" s="250" t="s">
        <v>740</v>
      </c>
      <c r="D184" s="251" t="s">
        <v>741</v>
      </c>
      <c r="F184" s="254" t="str">
        <f t="shared" si="4"/>
        <v>P</v>
      </c>
      <c r="G184" s="252" t="s">
        <v>726</v>
      </c>
      <c r="H184" s="253" t="s">
        <v>727</v>
      </c>
    </row>
    <row r="185" spans="1:8" ht="15" customHeight="1">
      <c r="A185" s="254" t="str">
        <f t="shared" si="5"/>
        <v>R</v>
      </c>
      <c r="B185" s="249" t="s">
        <v>742</v>
      </c>
      <c r="C185" s="250" t="s">
        <v>743</v>
      </c>
      <c r="D185" s="251" t="s">
        <v>744</v>
      </c>
      <c r="F185" s="254" t="str">
        <f t="shared" si="4"/>
        <v>P</v>
      </c>
      <c r="G185" s="252" t="s">
        <v>699</v>
      </c>
      <c r="H185" s="253" t="s">
        <v>700</v>
      </c>
    </row>
    <row r="186" spans="1:8" ht="14.45" customHeight="1">
      <c r="A186" s="254" t="str">
        <f t="shared" si="5"/>
        <v>R</v>
      </c>
      <c r="B186" s="249" t="s">
        <v>745</v>
      </c>
      <c r="C186" s="250" t="s">
        <v>746</v>
      </c>
      <c r="D186" s="251" t="s">
        <v>747</v>
      </c>
      <c r="F186" s="254" t="str">
        <f t="shared" si="4"/>
        <v>P</v>
      </c>
      <c r="G186" s="252" t="s">
        <v>713</v>
      </c>
      <c r="H186" s="253" t="s">
        <v>714</v>
      </c>
    </row>
    <row r="187" spans="1:8" ht="14.45" customHeight="1">
      <c r="A187" s="254" t="str">
        <f t="shared" si="5"/>
        <v>S</v>
      </c>
      <c r="B187" s="249" t="s">
        <v>748</v>
      </c>
      <c r="C187" s="255" t="s">
        <v>749</v>
      </c>
      <c r="D187" s="251" t="s">
        <v>750</v>
      </c>
      <c r="F187" s="254" t="str">
        <f t="shared" si="4"/>
        <v>Q</v>
      </c>
      <c r="G187" s="252" t="s">
        <v>734</v>
      </c>
      <c r="H187" s="253" t="s">
        <v>735</v>
      </c>
    </row>
    <row r="188" spans="1:8" ht="14.45" customHeight="1">
      <c r="A188" s="254" t="str">
        <f t="shared" si="5"/>
        <v>S</v>
      </c>
      <c r="B188" s="249" t="s">
        <v>751</v>
      </c>
      <c r="C188" s="250" t="s">
        <v>546</v>
      </c>
      <c r="D188" s="251" t="s">
        <v>547</v>
      </c>
      <c r="F188" s="254" t="str">
        <f t="shared" si="4"/>
        <v>R</v>
      </c>
      <c r="G188" s="252" t="s">
        <v>737</v>
      </c>
      <c r="H188" s="253" t="s">
        <v>738</v>
      </c>
    </row>
    <row r="189" spans="1:8" ht="14.45" customHeight="1">
      <c r="A189" s="254" t="str">
        <f t="shared" si="5"/>
        <v>S</v>
      </c>
      <c r="B189" s="249" t="s">
        <v>752</v>
      </c>
      <c r="C189" s="250" t="s">
        <v>570</v>
      </c>
      <c r="D189" s="251" t="s">
        <v>571</v>
      </c>
      <c r="F189" s="254" t="str">
        <f t="shared" si="4"/>
        <v>R</v>
      </c>
      <c r="G189" s="252" t="s">
        <v>740</v>
      </c>
      <c r="H189" s="253" t="s">
        <v>741</v>
      </c>
    </row>
    <row r="190" spans="1:8" ht="14.45" customHeight="1">
      <c r="A190" s="254" t="str">
        <f t="shared" si="5"/>
        <v>S</v>
      </c>
      <c r="B190" s="249" t="s">
        <v>753</v>
      </c>
      <c r="C190" s="255" t="s">
        <v>728</v>
      </c>
      <c r="D190" s="251" t="s">
        <v>729</v>
      </c>
      <c r="F190" s="254" t="str">
        <f t="shared" si="4"/>
        <v>R</v>
      </c>
      <c r="G190" s="252" t="s">
        <v>754</v>
      </c>
      <c r="H190" s="253" t="s">
        <v>755</v>
      </c>
    </row>
    <row r="191" spans="1:8" ht="14.45" customHeight="1">
      <c r="A191" s="254" t="str">
        <f t="shared" si="5"/>
        <v>S</v>
      </c>
      <c r="B191" s="249" t="s">
        <v>756</v>
      </c>
      <c r="C191" s="250" t="s">
        <v>757</v>
      </c>
      <c r="D191" s="251" t="s">
        <v>758</v>
      </c>
      <c r="F191" s="254" t="str">
        <f t="shared" si="4"/>
        <v>R</v>
      </c>
      <c r="G191" s="252" t="s">
        <v>743</v>
      </c>
      <c r="H191" s="253" t="s">
        <v>744</v>
      </c>
    </row>
    <row r="192" spans="1:8" ht="14.45" customHeight="1">
      <c r="A192" s="254" t="str">
        <f t="shared" si="5"/>
        <v>S</v>
      </c>
      <c r="B192" s="249" t="s">
        <v>759</v>
      </c>
      <c r="C192" s="255" t="s">
        <v>264</v>
      </c>
      <c r="D192" s="251" t="s">
        <v>265</v>
      </c>
      <c r="F192" s="254" t="str">
        <f t="shared" si="4"/>
        <v>R</v>
      </c>
      <c r="G192" s="252" t="s">
        <v>746</v>
      </c>
      <c r="H192" s="253" t="s">
        <v>747</v>
      </c>
    </row>
    <row r="193" spans="1:8" ht="14.45" customHeight="1">
      <c r="A193" s="254" t="str">
        <f t="shared" si="5"/>
        <v>S</v>
      </c>
      <c r="B193" s="249" t="s">
        <v>760</v>
      </c>
      <c r="C193" s="255" t="s">
        <v>621</v>
      </c>
      <c r="D193" s="251" t="s">
        <v>622</v>
      </c>
      <c r="F193" s="254" t="str">
        <f t="shared" si="4"/>
        <v>S</v>
      </c>
      <c r="G193" s="252" t="s">
        <v>761</v>
      </c>
      <c r="H193" s="253" t="s">
        <v>762</v>
      </c>
    </row>
    <row r="194" spans="1:8" ht="14.45" customHeight="1">
      <c r="A194" s="254" t="str">
        <f t="shared" si="5"/>
        <v>S</v>
      </c>
      <c r="B194" s="249" t="s">
        <v>763</v>
      </c>
      <c r="C194" s="250" t="s">
        <v>764</v>
      </c>
      <c r="D194" s="251" t="s">
        <v>765</v>
      </c>
      <c r="F194" s="254" t="str">
        <f t="shared" ref="F194:F245" si="6">MID(H194,1,1)</f>
        <v>S</v>
      </c>
      <c r="G194" s="252" t="s">
        <v>766</v>
      </c>
      <c r="H194" s="253" t="s">
        <v>767</v>
      </c>
    </row>
    <row r="195" spans="1:8" ht="14.45" customHeight="1">
      <c r="A195" s="254" t="str">
        <f t="shared" si="5"/>
        <v>S</v>
      </c>
      <c r="B195" s="249" t="s">
        <v>768</v>
      </c>
      <c r="C195" s="250" t="s">
        <v>769</v>
      </c>
      <c r="D195" s="251" t="s">
        <v>770</v>
      </c>
      <c r="F195" s="254" t="str">
        <f t="shared" si="6"/>
        <v>S</v>
      </c>
      <c r="G195" s="252" t="s">
        <v>771</v>
      </c>
      <c r="H195" s="253" t="s">
        <v>772</v>
      </c>
    </row>
    <row r="196" spans="1:8" ht="14.45" customHeight="1">
      <c r="A196" s="254" t="str">
        <f t="shared" ref="A196:A249" si="7">MID(B196,1,1)</f>
        <v>S</v>
      </c>
      <c r="B196" s="249" t="s">
        <v>773</v>
      </c>
      <c r="C196" s="250" t="s">
        <v>774</v>
      </c>
      <c r="D196" s="251" t="s">
        <v>775</v>
      </c>
      <c r="F196" s="254" t="str">
        <f t="shared" si="6"/>
        <v>S</v>
      </c>
      <c r="G196" s="252" t="s">
        <v>776</v>
      </c>
      <c r="H196" s="253" t="s">
        <v>777</v>
      </c>
    </row>
    <row r="197" spans="1:8" ht="14.45" customHeight="1">
      <c r="A197" s="254" t="str">
        <f t="shared" si="7"/>
        <v>S</v>
      </c>
      <c r="B197" s="249" t="s">
        <v>778</v>
      </c>
      <c r="C197" s="250" t="s">
        <v>761</v>
      </c>
      <c r="D197" s="251" t="s">
        <v>762</v>
      </c>
      <c r="F197" s="254" t="str">
        <f t="shared" si="6"/>
        <v>S</v>
      </c>
      <c r="G197" s="252" t="s">
        <v>779</v>
      </c>
      <c r="H197" s="253" t="s">
        <v>780</v>
      </c>
    </row>
    <row r="198" spans="1:8" ht="14.45" customHeight="1">
      <c r="A198" s="254" t="str">
        <f t="shared" si="7"/>
        <v>S</v>
      </c>
      <c r="B198" s="249" t="s">
        <v>781</v>
      </c>
      <c r="C198" s="250" t="s">
        <v>782</v>
      </c>
      <c r="D198" s="251" t="s">
        <v>783</v>
      </c>
      <c r="F198" s="254" t="str">
        <f t="shared" si="6"/>
        <v>S</v>
      </c>
      <c r="G198" s="252" t="s">
        <v>784</v>
      </c>
      <c r="H198" s="253" t="s">
        <v>785</v>
      </c>
    </row>
    <row r="199" spans="1:8" ht="14.45" customHeight="1">
      <c r="A199" s="254" t="str">
        <f t="shared" si="7"/>
        <v>S</v>
      </c>
      <c r="B199" s="249" t="s">
        <v>786</v>
      </c>
      <c r="C199" s="250" t="s">
        <v>754</v>
      </c>
      <c r="D199" s="251" t="s">
        <v>755</v>
      </c>
      <c r="F199" s="254" t="str">
        <f t="shared" si="6"/>
        <v>S</v>
      </c>
      <c r="G199" s="258" t="s">
        <v>749</v>
      </c>
      <c r="H199" s="253" t="s">
        <v>750</v>
      </c>
    </row>
    <row r="200" spans="1:8" ht="14.45" customHeight="1">
      <c r="A200" s="254" t="str">
        <f t="shared" si="7"/>
        <v>S</v>
      </c>
      <c r="B200" s="249" t="s">
        <v>787</v>
      </c>
      <c r="C200" s="250" t="s">
        <v>771</v>
      </c>
      <c r="D200" s="251" t="s">
        <v>772</v>
      </c>
      <c r="F200" s="254" t="str">
        <f t="shared" si="6"/>
        <v>S</v>
      </c>
      <c r="G200" s="252" t="s">
        <v>788</v>
      </c>
      <c r="H200" s="253" t="s">
        <v>789</v>
      </c>
    </row>
    <row r="201" spans="1:8" ht="14.45" customHeight="1">
      <c r="A201" s="254" t="str">
        <f t="shared" si="7"/>
        <v>S</v>
      </c>
      <c r="B201" s="249" t="s">
        <v>790</v>
      </c>
      <c r="C201" s="250" t="s">
        <v>791</v>
      </c>
      <c r="D201" s="251" t="s">
        <v>792</v>
      </c>
      <c r="F201" s="254" t="str">
        <f t="shared" si="6"/>
        <v>S</v>
      </c>
      <c r="G201" s="258" t="s">
        <v>793</v>
      </c>
      <c r="H201" s="253" t="s">
        <v>794</v>
      </c>
    </row>
    <row r="202" spans="1:8" ht="14.45" customHeight="1">
      <c r="A202" s="254" t="str">
        <f t="shared" si="7"/>
        <v>S</v>
      </c>
      <c r="B202" s="249" t="s">
        <v>795</v>
      </c>
      <c r="C202" s="250" t="s">
        <v>784</v>
      </c>
      <c r="D202" s="251" t="s">
        <v>785</v>
      </c>
      <c r="F202" s="254" t="str">
        <f t="shared" si="6"/>
        <v>S</v>
      </c>
      <c r="G202" s="252" t="s">
        <v>796</v>
      </c>
      <c r="H202" s="253" t="s">
        <v>797</v>
      </c>
    </row>
    <row r="203" spans="1:8" ht="14.45" customHeight="1">
      <c r="A203" s="254" t="str">
        <f t="shared" si="7"/>
        <v>S</v>
      </c>
      <c r="B203" s="249" t="s">
        <v>798</v>
      </c>
      <c r="C203" s="250" t="s">
        <v>796</v>
      </c>
      <c r="D203" s="251" t="s">
        <v>797</v>
      </c>
      <c r="F203" s="254" t="str">
        <f t="shared" si="6"/>
        <v>S</v>
      </c>
      <c r="G203" s="252" t="s">
        <v>791</v>
      </c>
      <c r="H203" s="253" t="s">
        <v>792</v>
      </c>
    </row>
    <row r="204" spans="1:8" ht="14.45" customHeight="1">
      <c r="A204" s="254" t="str">
        <f t="shared" si="7"/>
        <v>S</v>
      </c>
      <c r="B204" s="249" t="s">
        <v>799</v>
      </c>
      <c r="C204" s="250" t="s">
        <v>788</v>
      </c>
      <c r="D204" s="251" t="s">
        <v>789</v>
      </c>
      <c r="F204" s="254" t="str">
        <f t="shared" si="6"/>
        <v>S</v>
      </c>
      <c r="G204" s="252" t="s">
        <v>769</v>
      </c>
      <c r="H204" s="253" t="s">
        <v>770</v>
      </c>
    </row>
    <row r="205" spans="1:8" ht="14.45" customHeight="1">
      <c r="A205" s="254" t="str">
        <f t="shared" si="7"/>
        <v>S</v>
      </c>
      <c r="B205" s="249" t="s">
        <v>800</v>
      </c>
      <c r="C205" s="250" t="s">
        <v>766</v>
      </c>
      <c r="D205" s="251" t="s">
        <v>767</v>
      </c>
      <c r="F205" s="254" t="str">
        <f t="shared" si="6"/>
        <v>S</v>
      </c>
      <c r="G205" s="252" t="s">
        <v>782</v>
      </c>
      <c r="H205" s="253" t="s">
        <v>783</v>
      </c>
    </row>
    <row r="206" spans="1:8" ht="14.45" customHeight="1">
      <c r="A206" s="254" t="str">
        <f t="shared" si="7"/>
        <v>S</v>
      </c>
      <c r="B206" s="249" t="s">
        <v>801</v>
      </c>
      <c r="C206" s="250" t="s">
        <v>802</v>
      </c>
      <c r="D206" s="251" t="s">
        <v>803</v>
      </c>
      <c r="F206" s="254" t="str">
        <f t="shared" si="6"/>
        <v>S</v>
      </c>
      <c r="G206" s="252" t="s">
        <v>802</v>
      </c>
      <c r="H206" s="253" t="s">
        <v>803</v>
      </c>
    </row>
    <row r="207" spans="1:8" ht="14.45" customHeight="1">
      <c r="A207" s="254" t="str">
        <f t="shared" si="7"/>
        <v>S</v>
      </c>
      <c r="B207" s="249" t="s">
        <v>804</v>
      </c>
      <c r="C207" s="250" t="s">
        <v>805</v>
      </c>
      <c r="D207" s="251" t="s">
        <v>806</v>
      </c>
      <c r="F207" s="254" t="str">
        <f t="shared" si="6"/>
        <v>S</v>
      </c>
      <c r="G207" s="252" t="s">
        <v>807</v>
      </c>
      <c r="H207" s="253" t="s">
        <v>808</v>
      </c>
    </row>
    <row r="208" spans="1:8" ht="14.45" customHeight="1">
      <c r="A208" s="254" t="str">
        <f t="shared" si="7"/>
        <v>S</v>
      </c>
      <c r="B208" s="249" t="s">
        <v>809</v>
      </c>
      <c r="C208" s="255" t="s">
        <v>457</v>
      </c>
      <c r="D208" s="251" t="s">
        <v>458</v>
      </c>
      <c r="F208" s="254" t="str">
        <f t="shared" si="6"/>
        <v>S</v>
      </c>
      <c r="G208" s="257" t="s">
        <v>810</v>
      </c>
      <c r="H208" s="253" t="s">
        <v>811</v>
      </c>
    </row>
    <row r="209" spans="1:8" ht="14.45" customHeight="1">
      <c r="A209" s="254" t="str">
        <f t="shared" si="7"/>
        <v>S</v>
      </c>
      <c r="B209" s="249" t="s">
        <v>812</v>
      </c>
      <c r="C209" s="256" t="s">
        <v>810</v>
      </c>
      <c r="D209" s="251" t="s">
        <v>811</v>
      </c>
      <c r="F209" s="254" t="str">
        <f t="shared" si="6"/>
        <v>S</v>
      </c>
      <c r="G209" s="252" t="s">
        <v>774</v>
      </c>
      <c r="H209" s="253" t="s">
        <v>775</v>
      </c>
    </row>
    <row r="210" spans="1:8" ht="14.45" customHeight="1">
      <c r="A210" s="254" t="str">
        <f t="shared" si="7"/>
        <v>S</v>
      </c>
      <c r="B210" s="249" t="s">
        <v>813</v>
      </c>
      <c r="C210" s="250" t="s">
        <v>387</v>
      </c>
      <c r="D210" s="251" t="s">
        <v>388</v>
      </c>
      <c r="F210" s="254" t="str">
        <f t="shared" si="6"/>
        <v>S</v>
      </c>
      <c r="G210" s="252" t="s">
        <v>380</v>
      </c>
      <c r="H210" s="253" t="s">
        <v>381</v>
      </c>
    </row>
    <row r="211" spans="1:8" ht="14.45" customHeight="1">
      <c r="A211" s="254" t="str">
        <f t="shared" si="7"/>
        <v>S</v>
      </c>
      <c r="B211" s="249" t="s">
        <v>814</v>
      </c>
      <c r="C211" s="250" t="s">
        <v>578</v>
      </c>
      <c r="D211" s="251" t="s">
        <v>579</v>
      </c>
      <c r="F211" s="254" t="str">
        <f t="shared" si="6"/>
        <v>S</v>
      </c>
      <c r="G211" s="252" t="s">
        <v>815</v>
      </c>
      <c r="H211" s="253" t="s">
        <v>816</v>
      </c>
    </row>
    <row r="212" spans="1:8" ht="14.45" customHeight="1">
      <c r="A212" s="254" t="str">
        <f t="shared" si="7"/>
        <v>S</v>
      </c>
      <c r="B212" s="249" t="s">
        <v>817</v>
      </c>
      <c r="C212" s="250" t="s">
        <v>776</v>
      </c>
      <c r="D212" s="251" t="s">
        <v>777</v>
      </c>
      <c r="F212" s="254" t="str">
        <f t="shared" si="6"/>
        <v>S</v>
      </c>
      <c r="G212" s="252" t="s">
        <v>818</v>
      </c>
      <c r="H212" s="253" t="s">
        <v>819</v>
      </c>
    </row>
    <row r="213" spans="1:8" ht="14.45" customHeight="1">
      <c r="A213" s="254" t="str">
        <f t="shared" si="7"/>
        <v>S</v>
      </c>
      <c r="B213" s="249" t="s">
        <v>820</v>
      </c>
      <c r="C213" s="250" t="s">
        <v>807</v>
      </c>
      <c r="D213" s="251" t="s">
        <v>808</v>
      </c>
      <c r="F213" s="254" t="str">
        <f t="shared" si="6"/>
        <v>T</v>
      </c>
      <c r="G213" s="258" t="s">
        <v>821</v>
      </c>
      <c r="H213" s="253" t="s">
        <v>97</v>
      </c>
    </row>
    <row r="214" spans="1:8" ht="14.45" customHeight="1">
      <c r="A214" s="254" t="str">
        <f t="shared" si="7"/>
        <v>S</v>
      </c>
      <c r="B214" s="249" t="s">
        <v>822</v>
      </c>
      <c r="C214" s="255" t="s">
        <v>793</v>
      </c>
      <c r="D214" s="251" t="s">
        <v>794</v>
      </c>
      <c r="F214" s="254" t="str">
        <f t="shared" si="6"/>
        <v>T</v>
      </c>
      <c r="G214" s="252" t="s">
        <v>315</v>
      </c>
      <c r="H214" s="253" t="s">
        <v>126</v>
      </c>
    </row>
    <row r="215" spans="1:8" ht="14.45" customHeight="1">
      <c r="A215" s="254" t="str">
        <f t="shared" si="7"/>
        <v>S</v>
      </c>
      <c r="B215" s="249" t="s">
        <v>823</v>
      </c>
      <c r="C215" s="250" t="s">
        <v>818</v>
      </c>
      <c r="D215" s="251" t="s">
        <v>819</v>
      </c>
      <c r="F215" s="254" t="str">
        <f t="shared" si="6"/>
        <v>T</v>
      </c>
      <c r="G215" s="258" t="s">
        <v>424</v>
      </c>
      <c r="H215" s="253" t="s">
        <v>425</v>
      </c>
    </row>
    <row r="216" spans="1:8" ht="14.45" customHeight="1">
      <c r="A216" s="254" t="str">
        <f t="shared" si="7"/>
        <v>S</v>
      </c>
      <c r="B216" s="249" t="s">
        <v>824</v>
      </c>
      <c r="C216" s="250" t="s">
        <v>779</v>
      </c>
      <c r="D216" s="251" t="s">
        <v>780</v>
      </c>
      <c r="F216" s="254" t="str">
        <f t="shared" si="6"/>
        <v>T</v>
      </c>
      <c r="G216" s="252" t="s">
        <v>825</v>
      </c>
      <c r="H216" s="253" t="s">
        <v>826</v>
      </c>
    </row>
    <row r="217" spans="1:8" ht="15" customHeight="1">
      <c r="A217" s="254" t="str">
        <f t="shared" si="7"/>
        <v>S</v>
      </c>
      <c r="B217" s="249" t="s">
        <v>827</v>
      </c>
      <c r="C217" s="250" t="s">
        <v>312</v>
      </c>
      <c r="D217" s="251" t="s">
        <v>313</v>
      </c>
      <c r="F217" s="254" t="str">
        <f t="shared" si="6"/>
        <v>T</v>
      </c>
      <c r="G217" s="252" t="s">
        <v>828</v>
      </c>
      <c r="H217" s="253" t="s">
        <v>829</v>
      </c>
    </row>
    <row r="218" spans="1:8" ht="14.45" customHeight="1">
      <c r="A218" s="254" t="str">
        <f t="shared" si="7"/>
        <v>S</v>
      </c>
      <c r="B218" s="249" t="s">
        <v>830</v>
      </c>
      <c r="C218" s="250" t="s">
        <v>815</v>
      </c>
      <c r="D218" s="251" t="s">
        <v>816</v>
      </c>
      <c r="F218" s="254" t="str">
        <f t="shared" si="6"/>
        <v>T</v>
      </c>
      <c r="G218" s="252" t="s">
        <v>831</v>
      </c>
      <c r="H218" s="253" t="s">
        <v>832</v>
      </c>
    </row>
    <row r="219" spans="1:8" ht="14.45" customHeight="1">
      <c r="A219" s="254" t="str">
        <f t="shared" si="7"/>
        <v>T</v>
      </c>
      <c r="B219" s="249" t="s">
        <v>833</v>
      </c>
      <c r="C219" s="250" t="s">
        <v>834</v>
      </c>
      <c r="D219" s="251" t="s">
        <v>835</v>
      </c>
      <c r="F219" s="254" t="str">
        <f t="shared" si="6"/>
        <v>T</v>
      </c>
      <c r="G219" s="258" t="s">
        <v>836</v>
      </c>
      <c r="H219" s="253" t="s">
        <v>837</v>
      </c>
    </row>
    <row r="220" spans="1:8" ht="14.45" customHeight="1">
      <c r="A220" s="254" t="str">
        <f t="shared" si="7"/>
        <v>T</v>
      </c>
      <c r="B220" s="249" t="s">
        <v>838</v>
      </c>
      <c r="C220" s="250" t="s">
        <v>831</v>
      </c>
      <c r="D220" s="251" t="s">
        <v>832</v>
      </c>
      <c r="F220" s="254" t="str">
        <f t="shared" si="6"/>
        <v>T</v>
      </c>
      <c r="G220" s="252" t="s">
        <v>839</v>
      </c>
      <c r="H220" s="253" t="s">
        <v>840</v>
      </c>
    </row>
    <row r="221" spans="1:8" ht="14.45" customHeight="1">
      <c r="A221" s="254" t="str">
        <f t="shared" si="7"/>
        <v>T</v>
      </c>
      <c r="B221" s="249" t="s">
        <v>841</v>
      </c>
      <c r="C221" s="250" t="s">
        <v>842</v>
      </c>
      <c r="D221" s="251" t="s">
        <v>843</v>
      </c>
      <c r="F221" s="254" t="str">
        <f t="shared" si="6"/>
        <v>T</v>
      </c>
      <c r="G221" s="252" t="s">
        <v>844</v>
      </c>
      <c r="H221" s="253" t="s">
        <v>845</v>
      </c>
    </row>
    <row r="222" spans="1:8" ht="14.45" customHeight="1">
      <c r="A222" s="254" t="str">
        <f t="shared" si="7"/>
        <v>T</v>
      </c>
      <c r="B222" s="249" t="s">
        <v>846</v>
      </c>
      <c r="C222" s="250" t="s">
        <v>828</v>
      </c>
      <c r="D222" s="251" t="s">
        <v>829</v>
      </c>
      <c r="F222" s="254" t="str">
        <f t="shared" si="6"/>
        <v>T</v>
      </c>
      <c r="G222" s="252" t="s">
        <v>847</v>
      </c>
      <c r="H222" s="253" t="s">
        <v>848</v>
      </c>
    </row>
    <row r="223" spans="1:8" ht="14.45" customHeight="1">
      <c r="A223" s="254" t="str">
        <f t="shared" si="7"/>
        <v>T</v>
      </c>
      <c r="B223" s="249" t="s">
        <v>849</v>
      </c>
      <c r="C223" s="250" t="s">
        <v>839</v>
      </c>
      <c r="D223" s="251" t="s">
        <v>840</v>
      </c>
      <c r="F223" s="254" t="str">
        <f t="shared" si="6"/>
        <v>T</v>
      </c>
      <c r="G223" s="252" t="s">
        <v>850</v>
      </c>
      <c r="H223" s="253" t="s">
        <v>851</v>
      </c>
    </row>
    <row r="224" spans="1:8" ht="14.45" customHeight="1">
      <c r="A224" s="254" t="str">
        <f t="shared" si="7"/>
        <v>T</v>
      </c>
      <c r="B224" s="249" t="s">
        <v>852</v>
      </c>
      <c r="C224" s="250" t="s">
        <v>825</v>
      </c>
      <c r="D224" s="251" t="s">
        <v>826</v>
      </c>
      <c r="F224" s="254" t="str">
        <f t="shared" si="6"/>
        <v>T</v>
      </c>
      <c r="G224" s="252" t="s">
        <v>853</v>
      </c>
      <c r="H224" s="253" t="s">
        <v>854</v>
      </c>
    </row>
    <row r="225" spans="1:8" ht="14.45" customHeight="1">
      <c r="A225" s="254" t="str">
        <f t="shared" si="7"/>
        <v>T</v>
      </c>
      <c r="B225" s="249" t="s">
        <v>855</v>
      </c>
      <c r="C225" s="255" t="s">
        <v>836</v>
      </c>
      <c r="D225" s="251" t="s">
        <v>837</v>
      </c>
      <c r="F225" s="254" t="str">
        <f t="shared" si="6"/>
        <v>T</v>
      </c>
      <c r="G225" s="252" t="s">
        <v>856</v>
      </c>
      <c r="H225" s="253" t="s">
        <v>139</v>
      </c>
    </row>
    <row r="226" spans="1:8" ht="14.45" customHeight="1">
      <c r="A226" s="254" t="str">
        <f t="shared" si="7"/>
        <v>T</v>
      </c>
      <c r="B226" s="249" t="s">
        <v>857</v>
      </c>
      <c r="C226" s="250" t="s">
        <v>850</v>
      </c>
      <c r="D226" s="251" t="s">
        <v>851</v>
      </c>
      <c r="F226" s="254" t="str">
        <f t="shared" si="6"/>
        <v>T</v>
      </c>
      <c r="G226" s="252" t="s">
        <v>858</v>
      </c>
      <c r="H226" s="253" t="s">
        <v>859</v>
      </c>
    </row>
    <row r="227" spans="1:8" ht="14.45" customHeight="1">
      <c r="A227" s="254" t="str">
        <f t="shared" si="7"/>
        <v>T</v>
      </c>
      <c r="B227" s="249" t="s">
        <v>860</v>
      </c>
      <c r="C227" s="250" t="s">
        <v>856</v>
      </c>
      <c r="D227" s="251" t="s">
        <v>139</v>
      </c>
      <c r="F227" s="254" t="str">
        <f t="shared" si="6"/>
        <v>T</v>
      </c>
      <c r="G227" s="252" t="s">
        <v>834</v>
      </c>
      <c r="H227" s="253" t="s">
        <v>835</v>
      </c>
    </row>
    <row r="228" spans="1:8" ht="14.45" customHeight="1">
      <c r="A228" s="254" t="str">
        <f t="shared" si="7"/>
        <v>T</v>
      </c>
      <c r="B228" s="249" t="s">
        <v>861</v>
      </c>
      <c r="C228" s="250" t="s">
        <v>847</v>
      </c>
      <c r="D228" s="251" t="s">
        <v>848</v>
      </c>
      <c r="F228" s="254" t="str">
        <f t="shared" si="6"/>
        <v>T</v>
      </c>
      <c r="G228" s="252" t="s">
        <v>842</v>
      </c>
      <c r="H228" s="253" t="s">
        <v>843</v>
      </c>
    </row>
    <row r="229" spans="1:8" ht="14.45" customHeight="1">
      <c r="A229" s="254" t="str">
        <f t="shared" si="7"/>
        <v>T</v>
      </c>
      <c r="B229" s="249" t="s">
        <v>862</v>
      </c>
      <c r="C229" s="250" t="s">
        <v>853</v>
      </c>
      <c r="D229" s="251" t="s">
        <v>854</v>
      </c>
      <c r="F229" s="254" t="str">
        <f t="shared" si="6"/>
        <v>U</v>
      </c>
      <c r="G229" s="252" t="s">
        <v>863</v>
      </c>
      <c r="H229" s="253" t="s">
        <v>864</v>
      </c>
    </row>
    <row r="230" spans="1:8" ht="14.45" customHeight="1">
      <c r="A230" s="254" t="str">
        <f t="shared" si="7"/>
        <v>T</v>
      </c>
      <c r="B230" s="249" t="s">
        <v>865</v>
      </c>
      <c r="C230" s="250" t="s">
        <v>844</v>
      </c>
      <c r="D230" s="251" t="s">
        <v>845</v>
      </c>
      <c r="F230" s="254" t="str">
        <f t="shared" si="6"/>
        <v>U</v>
      </c>
      <c r="G230" s="252" t="s">
        <v>866</v>
      </c>
      <c r="H230" s="253" t="s">
        <v>867</v>
      </c>
    </row>
    <row r="231" spans="1:8" ht="15" customHeight="1">
      <c r="A231" s="254" t="str">
        <f t="shared" si="7"/>
        <v>T</v>
      </c>
      <c r="B231" s="249" t="s">
        <v>868</v>
      </c>
      <c r="C231" s="255" t="s">
        <v>821</v>
      </c>
      <c r="D231" s="251" t="s">
        <v>97</v>
      </c>
      <c r="F231" s="254" t="str">
        <f t="shared" si="6"/>
        <v>U</v>
      </c>
      <c r="G231" s="258" t="s">
        <v>869</v>
      </c>
      <c r="H231" s="253" t="s">
        <v>870</v>
      </c>
    </row>
    <row r="232" spans="1:8" ht="14.45" customHeight="1">
      <c r="A232" s="254" t="str">
        <f t="shared" si="7"/>
        <v>T</v>
      </c>
      <c r="B232" s="249" t="s">
        <v>871</v>
      </c>
      <c r="C232" s="250" t="s">
        <v>858</v>
      </c>
      <c r="D232" s="251" t="s">
        <v>859</v>
      </c>
      <c r="F232" s="254" t="str">
        <f t="shared" si="6"/>
        <v>U</v>
      </c>
      <c r="G232" s="252" t="s">
        <v>872</v>
      </c>
      <c r="H232" s="253" t="s">
        <v>873</v>
      </c>
    </row>
    <row r="233" spans="1:8" ht="14.45" customHeight="1">
      <c r="A233" s="254" t="str">
        <f t="shared" si="7"/>
        <v>U</v>
      </c>
      <c r="B233" s="249" t="s">
        <v>874</v>
      </c>
      <c r="C233" s="250" t="s">
        <v>866</v>
      </c>
      <c r="D233" s="251" t="s">
        <v>867</v>
      </c>
      <c r="F233" s="254" t="str">
        <f t="shared" si="6"/>
        <v>U</v>
      </c>
      <c r="G233" s="252" t="s">
        <v>875</v>
      </c>
      <c r="H233" s="253" t="s">
        <v>876</v>
      </c>
    </row>
    <row r="234" spans="1:8" ht="14.45" customHeight="1">
      <c r="A234" s="254" t="str">
        <f t="shared" si="7"/>
        <v>U</v>
      </c>
      <c r="B234" s="249" t="s">
        <v>877</v>
      </c>
      <c r="C234" s="250" t="s">
        <v>863</v>
      </c>
      <c r="D234" s="251" t="s">
        <v>864</v>
      </c>
      <c r="F234" s="254" t="str">
        <f t="shared" si="6"/>
        <v>U</v>
      </c>
      <c r="G234" s="252" t="s">
        <v>878</v>
      </c>
      <c r="H234" s="253" t="s">
        <v>879</v>
      </c>
    </row>
    <row r="235" spans="1:8" ht="14.45" customHeight="1">
      <c r="A235" s="254" t="str">
        <f t="shared" si="7"/>
        <v>U</v>
      </c>
      <c r="B235" s="249" t="s">
        <v>880</v>
      </c>
      <c r="C235" s="250" t="s">
        <v>177</v>
      </c>
      <c r="D235" s="251" t="s">
        <v>178</v>
      </c>
      <c r="F235" s="254" t="str">
        <f t="shared" si="6"/>
        <v>V</v>
      </c>
      <c r="G235" s="252" t="s">
        <v>480</v>
      </c>
      <c r="H235" s="253" t="s">
        <v>481</v>
      </c>
    </row>
    <row r="236" spans="1:8" ht="14.45" customHeight="1">
      <c r="A236" s="254" t="str">
        <f t="shared" si="7"/>
        <v>U</v>
      </c>
      <c r="B236" s="249" t="s">
        <v>881</v>
      </c>
      <c r="C236" s="250" t="s">
        <v>416</v>
      </c>
      <c r="D236" s="251" t="s">
        <v>417</v>
      </c>
      <c r="F236" s="254" t="str">
        <f t="shared" si="6"/>
        <v>V</v>
      </c>
      <c r="G236" s="252" t="s">
        <v>757</v>
      </c>
      <c r="H236" s="253" t="s">
        <v>758</v>
      </c>
    </row>
    <row r="237" spans="1:8" ht="14.45" customHeight="1">
      <c r="A237" s="254" t="str">
        <f t="shared" si="7"/>
        <v>U</v>
      </c>
      <c r="B237" s="249" t="s">
        <v>882</v>
      </c>
      <c r="C237" s="250" t="s">
        <v>872</v>
      </c>
      <c r="D237" s="251" t="s">
        <v>873</v>
      </c>
      <c r="F237" s="254" t="str">
        <f t="shared" si="6"/>
        <v>V</v>
      </c>
      <c r="G237" s="252" t="s">
        <v>883</v>
      </c>
      <c r="H237" s="253" t="s">
        <v>884</v>
      </c>
    </row>
    <row r="238" spans="1:8" ht="14.45" customHeight="1">
      <c r="A238" s="254" t="str">
        <f t="shared" si="7"/>
        <v>U</v>
      </c>
      <c r="B238" s="249" t="s">
        <v>885</v>
      </c>
      <c r="C238" s="250" t="s">
        <v>875</v>
      </c>
      <c r="D238" s="251" t="s">
        <v>876</v>
      </c>
      <c r="F238" s="254" t="str">
        <f t="shared" si="6"/>
        <v>V</v>
      </c>
      <c r="G238" s="252" t="s">
        <v>282</v>
      </c>
      <c r="H238" s="253" t="s">
        <v>283</v>
      </c>
    </row>
    <row r="239" spans="1:8" ht="15" customHeight="1">
      <c r="A239" s="254" t="str">
        <f t="shared" si="7"/>
        <v>U</v>
      </c>
      <c r="B239" s="249" t="s">
        <v>886</v>
      </c>
      <c r="C239" s="255" t="s">
        <v>869</v>
      </c>
      <c r="D239" s="251" t="s">
        <v>870</v>
      </c>
      <c r="F239" s="254" t="str">
        <f t="shared" si="6"/>
        <v>V</v>
      </c>
      <c r="G239" s="252" t="s">
        <v>887</v>
      </c>
      <c r="H239" s="253" t="s">
        <v>888</v>
      </c>
    </row>
    <row r="240" spans="1:8" ht="14.45" customHeight="1">
      <c r="A240" s="254" t="str">
        <f t="shared" si="7"/>
        <v>U</v>
      </c>
      <c r="B240" s="249" t="s">
        <v>889</v>
      </c>
      <c r="C240" s="250" t="s">
        <v>878</v>
      </c>
      <c r="D240" s="251" t="s">
        <v>879</v>
      </c>
      <c r="F240" s="254" t="str">
        <f t="shared" si="6"/>
        <v>V</v>
      </c>
      <c r="G240" s="252" t="s">
        <v>890</v>
      </c>
      <c r="H240" s="253" t="s">
        <v>891</v>
      </c>
    </row>
    <row r="241" spans="1:8" ht="14.45" customHeight="1">
      <c r="A241" s="254" t="str">
        <f t="shared" si="7"/>
        <v>V</v>
      </c>
      <c r="B241" s="249" t="s">
        <v>892</v>
      </c>
      <c r="C241" s="250" t="s">
        <v>893</v>
      </c>
      <c r="D241" s="251" t="s">
        <v>894</v>
      </c>
      <c r="F241" s="254" t="str">
        <f t="shared" si="6"/>
        <v>V</v>
      </c>
      <c r="G241" s="252" t="s">
        <v>893</v>
      </c>
      <c r="H241" s="253" t="s">
        <v>894</v>
      </c>
    </row>
    <row r="242" spans="1:8" ht="14.45" customHeight="1">
      <c r="A242" s="254" t="str">
        <f t="shared" si="7"/>
        <v>V</v>
      </c>
      <c r="B242" s="249" t="s">
        <v>895</v>
      </c>
      <c r="C242" s="250" t="s">
        <v>883</v>
      </c>
      <c r="D242" s="251" t="s">
        <v>884</v>
      </c>
      <c r="F242" s="254" t="str">
        <f t="shared" si="6"/>
        <v>W</v>
      </c>
      <c r="G242" s="258" t="s">
        <v>896</v>
      </c>
      <c r="H242" s="253" t="s">
        <v>897</v>
      </c>
    </row>
    <row r="243" spans="1:8" ht="15" customHeight="1">
      <c r="A243" s="254" t="str">
        <f t="shared" si="7"/>
        <v>V</v>
      </c>
      <c r="B243" s="249" t="s">
        <v>898</v>
      </c>
      <c r="C243" s="250" t="s">
        <v>890</v>
      </c>
      <c r="D243" s="251" t="s">
        <v>891</v>
      </c>
      <c r="F243" s="254" t="str">
        <f t="shared" si="6"/>
        <v>W</v>
      </c>
      <c r="G243" s="252" t="s">
        <v>764</v>
      </c>
      <c r="H243" s="253" t="s">
        <v>765</v>
      </c>
    </row>
    <row r="244" spans="1:8" ht="14.45" customHeight="1">
      <c r="A244" s="254" t="str">
        <f t="shared" si="7"/>
        <v>V</v>
      </c>
      <c r="B244" s="249" t="s">
        <v>899</v>
      </c>
      <c r="C244" s="250" t="s">
        <v>887</v>
      </c>
      <c r="D244" s="251" t="s">
        <v>888</v>
      </c>
      <c r="F244" s="254" t="str">
        <f t="shared" si="6"/>
        <v>X</v>
      </c>
      <c r="G244" s="252" t="s">
        <v>544</v>
      </c>
      <c r="H244" s="253" t="s">
        <v>545</v>
      </c>
    </row>
    <row r="245" spans="1:8" ht="15" customHeight="1">
      <c r="A245" s="254" t="str">
        <f t="shared" si="7"/>
        <v>W</v>
      </c>
      <c r="B245" s="249" t="s">
        <v>900</v>
      </c>
      <c r="C245" s="255" t="s">
        <v>896</v>
      </c>
      <c r="D245" s="251" t="s">
        <v>897</v>
      </c>
      <c r="F245" s="254" t="str">
        <f t="shared" si="6"/>
        <v>Y</v>
      </c>
      <c r="G245" s="252" t="s">
        <v>901</v>
      </c>
      <c r="H245" s="253" t="s">
        <v>902</v>
      </c>
    </row>
    <row r="246" spans="1:8">
      <c r="A246" s="254" t="str">
        <f t="shared" si="7"/>
        <v>W</v>
      </c>
      <c r="B246" s="249" t="s">
        <v>903</v>
      </c>
      <c r="C246" s="256" t="s">
        <v>377</v>
      </c>
      <c r="D246" s="251" t="s">
        <v>378</v>
      </c>
      <c r="F246" s="254" t="str">
        <f>MID(H246,1,1)</f>
        <v>Y</v>
      </c>
      <c r="G246" s="258" t="s">
        <v>630</v>
      </c>
      <c r="H246" s="253" t="s">
        <v>631</v>
      </c>
    </row>
    <row r="247" spans="1:8" ht="14.45" customHeight="1">
      <c r="A247" s="254" t="str">
        <f t="shared" si="7"/>
        <v>Y</v>
      </c>
      <c r="B247" s="249" t="s">
        <v>904</v>
      </c>
      <c r="C247" s="250" t="s">
        <v>901</v>
      </c>
      <c r="D247" s="251" t="s">
        <v>902</v>
      </c>
      <c r="F247" s="254" t="str">
        <f>MID(H247,1,1)</f>
        <v>Z</v>
      </c>
      <c r="G247" s="252" t="s">
        <v>805</v>
      </c>
      <c r="H247" s="253" t="s">
        <v>806</v>
      </c>
    </row>
    <row r="248" spans="1:8">
      <c r="A248" s="254" t="str">
        <f t="shared" si="7"/>
        <v>Z</v>
      </c>
      <c r="B248" s="249" t="s">
        <v>905</v>
      </c>
      <c r="C248" s="250" t="s">
        <v>906</v>
      </c>
      <c r="D248" s="251" t="s">
        <v>907</v>
      </c>
      <c r="F248" s="254" t="str">
        <f>MID(H248,1,1)</f>
        <v>Z</v>
      </c>
      <c r="G248" s="252" t="s">
        <v>906</v>
      </c>
      <c r="H248" s="253" t="s">
        <v>907</v>
      </c>
    </row>
    <row r="249" spans="1:8">
      <c r="A249" s="259" t="str">
        <f t="shared" si="7"/>
        <v>Z</v>
      </c>
      <c r="B249" s="249" t="s">
        <v>908</v>
      </c>
      <c r="C249" s="250" t="s">
        <v>909</v>
      </c>
      <c r="D249" s="251" t="s">
        <v>910</v>
      </c>
      <c r="F249" s="259" t="str">
        <f>MID(H249,1,1)</f>
        <v>Z</v>
      </c>
      <c r="G249" s="252" t="s">
        <v>909</v>
      </c>
      <c r="H249" s="253" t="s">
        <v>910</v>
      </c>
    </row>
  </sheetData>
  <sheetProtection algorithmName="SHA-512" hashValue="dexUAMuZCpIHDL622E5wldxVLnGcXYjqOP2zfn77xnJyyx2svAbaxMXIQkpzA3rXZODJqU9VO5PtKNsYnqhwZg==" saltValue="MTDJrAvPKM2+BlOlg/OgXg==" spinCount="100000" sheet="1" objects="1" scenarios="1"/>
  <conditionalFormatting sqref="A2:A120 F2:F249 A122:A249">
    <cfRule type="expression" dxfId="83" priority="3">
      <formula>A2&lt;&gt;A1</formula>
    </cfRule>
  </conditionalFormatting>
  <conditionalFormatting sqref="A121 F245">
    <cfRule type="expression" dxfId="82" priority="4">
      <formula>A121&lt;&gt;A119</formula>
    </cfRule>
  </conditionalFormatting>
  <conditionalFormatting sqref="A2:D120 A122:D249">
    <cfRule type="expression" dxfId="81" priority="1">
      <formula>$A2&lt;&gt;$A1</formula>
    </cfRule>
  </conditionalFormatting>
  <conditionalFormatting sqref="A121:D121">
    <cfRule type="expression" dxfId="80" priority="5">
      <formula>$A121&lt;&gt;$A119</formula>
    </cfRule>
  </conditionalFormatting>
  <conditionalFormatting sqref="F2:H244 F245 F246:H249">
    <cfRule type="expression" dxfId="79" priority="2">
      <formula>$F2&lt;&gt;$F1</formula>
    </cfRule>
  </conditionalFormatting>
  <conditionalFormatting sqref="F245:H245">
    <cfRule type="expression" dxfId="78" priority="6">
      <formula>$F245&lt;&gt;$F243</formula>
    </cfRule>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42102f-7205-4784-9eb7-d74eefbec98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C51944DE6B0A4FAB35C81DB2CEE5C2" ma:contentTypeVersion="14" ma:contentTypeDescription="Crée un document." ma:contentTypeScope="" ma:versionID="6f35bfd5dce4f75ba51155a64d2747ca">
  <xsd:schema xmlns:xsd="http://www.w3.org/2001/XMLSchema" xmlns:xs="http://www.w3.org/2001/XMLSchema" xmlns:p="http://schemas.microsoft.com/office/2006/metadata/properties" xmlns:ns2="c942102f-7205-4784-9eb7-d74eefbec988" xmlns:ns3="9fb1621f-13c5-4596-ace4-bce27d2afdb3" targetNamespace="http://schemas.microsoft.com/office/2006/metadata/properties" ma:root="true" ma:fieldsID="63b1c8229baabfd79d35c634f78740e1" ns2:_="" ns3:_="">
    <xsd:import namespace="c942102f-7205-4784-9eb7-d74eefbec988"/>
    <xsd:import namespace="9fb1621f-13c5-4596-ace4-bce27d2afdb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42102f-7205-4784-9eb7-d74eefbe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b1621f-13c5-4596-ace4-bce27d2afdb3" elementFormDefault="qualified">
    <xsd:import namespace="http://schemas.microsoft.com/office/2006/documentManagement/types"/>
    <xsd:import namespace="http://schemas.microsoft.com/office/infopath/2007/PartnerControls"/>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88742A-BBD4-4EC9-B2AC-582B9C67E37F}">
  <ds:schemaRefs>
    <ds:schemaRef ds:uri="http://schemas.microsoft.com/office/2006/metadata/properties"/>
    <ds:schemaRef ds:uri="http://schemas.microsoft.com/office/infopath/2007/PartnerControls"/>
    <ds:schemaRef ds:uri="c942102f-7205-4784-9eb7-d74eefbec988"/>
  </ds:schemaRefs>
</ds:datastoreItem>
</file>

<file path=customXml/itemProps2.xml><?xml version="1.0" encoding="utf-8"?>
<ds:datastoreItem xmlns:ds="http://schemas.openxmlformats.org/officeDocument/2006/customXml" ds:itemID="{BE8C08C3-721E-4401-9D71-E1515BCD7B45}">
  <ds:schemaRefs>
    <ds:schemaRef ds:uri="http://schemas.microsoft.com/sharepoint/v3/contenttype/forms"/>
  </ds:schemaRefs>
</ds:datastoreItem>
</file>

<file path=customXml/itemProps3.xml><?xml version="1.0" encoding="utf-8"?>
<ds:datastoreItem xmlns:ds="http://schemas.openxmlformats.org/officeDocument/2006/customXml" ds:itemID="{75263C03-FECE-44BB-98B4-D9A6F510CD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42102f-7205-4784-9eb7-d74eefbec988"/>
    <ds:schemaRef ds:uri="9fb1621f-13c5-4596-ace4-bce27d2afd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39</vt:i4>
      </vt:variant>
    </vt:vector>
  </HeadingPairs>
  <TitlesOfParts>
    <vt:vector size="55" baseType="lpstr">
      <vt:lpstr>Instructions</vt:lpstr>
      <vt:lpstr>Beneficiaries List</vt:lpstr>
      <vt:lpstr>Work Packages List</vt:lpstr>
      <vt:lpstr>BE 001</vt:lpstr>
      <vt:lpstr>BE xxx</vt:lpstr>
      <vt:lpstr>Estim costs of the project</vt:lpstr>
      <vt:lpstr>Proposal Budget</vt:lpstr>
      <vt:lpstr>BE-WP Overview</vt:lpstr>
      <vt:lpstr>Country List</vt:lpstr>
      <vt:lpstr>BE-WP Person Months</vt:lpstr>
      <vt:lpstr>Operations</vt:lpstr>
      <vt:lpstr>EGR</vt:lpstr>
      <vt:lpstr>Depreciation Costs</vt:lpstr>
      <vt:lpstr>Any comments</vt:lpstr>
      <vt:lpstr>Referential</vt:lpstr>
      <vt:lpstr>UpdateParameters</vt:lpstr>
      <vt:lpstr>Acronym</vt:lpstr>
      <vt:lpstr>COFINPERCENT</vt:lpstr>
      <vt:lpstr>CofinRate</vt:lpstr>
      <vt:lpstr>ColumnForWPNumber</vt:lpstr>
      <vt:lpstr>CurrentFileName</vt:lpstr>
      <vt:lpstr>CurrentVersion</vt:lpstr>
      <vt:lpstr>EMP_OTHER</vt:lpstr>
      <vt:lpstr>EMP_TYPE1</vt:lpstr>
      <vt:lpstr>EMP_TYPE2</vt:lpstr>
      <vt:lpstr>EMP_TYPE3</vt:lpstr>
      <vt:lpstr>EMP_TYPE4</vt:lpstr>
      <vt:lpstr>equipment</vt:lpstr>
      <vt:lpstr>EURequestedAmount</vt:lpstr>
      <vt:lpstr>FILESTATUS</vt:lpstr>
      <vt:lpstr>LastIDBeneficiaire</vt:lpstr>
      <vt:lpstr>LastIDWorkPackages</vt:lpstr>
      <vt:lpstr>ListOfCountries</vt:lpstr>
      <vt:lpstr>MAXSUB</vt:lpstr>
      <vt:lpstr>MFF</vt:lpstr>
      <vt:lpstr>MyRequetedEUContribution</vt:lpstr>
      <vt:lpstr>NbrColForWP</vt:lpstr>
      <vt:lpstr>'BE 001'!Print_Area</vt:lpstr>
      <vt:lpstr>'BE xxx'!Print_Area</vt:lpstr>
      <vt:lpstr>'BE-WP Overview'!Print_Area</vt:lpstr>
      <vt:lpstr>'BE-WP Person Months'!Print_Area</vt:lpstr>
      <vt:lpstr>'Estim costs of the project'!Print_Area</vt:lpstr>
      <vt:lpstr>'Proposal Budget'!Print_Area</vt:lpstr>
      <vt:lpstr>'BE 001'!Print_Titles</vt:lpstr>
      <vt:lpstr>'BE xxx'!Print_Titles</vt:lpstr>
      <vt:lpstr>'BE-WP Overview'!Print_Titles</vt:lpstr>
      <vt:lpstr>'BE-WP Person Months'!Print_Titles</vt:lpstr>
      <vt:lpstr>'Estim costs of the project'!Print_Titles</vt:lpstr>
      <vt:lpstr>'Proposal Budget'!Print_Titles</vt:lpstr>
      <vt:lpstr>PRORATA</vt:lpstr>
      <vt:lpstr>ProtectionMode</vt:lpstr>
      <vt:lpstr>SheetBEBenCell</vt:lpstr>
      <vt:lpstr>SheetBEBenNumCell</vt:lpstr>
      <vt:lpstr>StatusBudget</vt:lpstr>
      <vt:lpstr>TotalBudget</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CARBONI Damiano (EACEA)</dc:creator>
  <cp:keywords/>
  <dc:description/>
  <cp:lastModifiedBy>Nancy Lukombe</cp:lastModifiedBy>
  <cp:revision/>
  <dcterms:created xsi:type="dcterms:W3CDTF">2020-11-20T08:00:57Z</dcterms:created>
  <dcterms:modified xsi:type="dcterms:W3CDTF">2025-03-17T13:20:42Z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0x01010096C51944DE6B0A4FAB35C81DB2CEE5C2</vt:lpwstr>
  </property>
  <property fmtid="{D5CDD505-2E9C-101B-9397-08002B2CF9AE}" pid="3" name="MSIP_Label_6bd9ddd1-4d20-43f6-abfa-fc3c07406f94_Enabled">
    <vt:lpwstr>true</vt:lpwstr>
  </property>
  <property fmtid="{D5CDD505-2E9C-101B-9397-08002B2CF9AE}" pid="4" name="MSIP_Label_6bd9ddd1-4d20-43f6-abfa-fc3c07406f94_SetDate">
    <vt:lpwstr>2022-10-17T13:49:36Z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1555cff7-f7f2-4c4c-b580-9ab8140ef1b9</vt:lpwstr>
  </property>
  <property fmtid="{D5CDD505-2E9C-101B-9397-08002B2CF9AE}" pid="9" name="MSIP_Label_6bd9ddd1-4d20-43f6-abfa-fc3c07406f94_ContentBits">
    <vt:lpwstr>0</vt:lpwstr>
  </property>
  <property fmtid="{D5CDD505-2E9C-101B-9397-08002B2CF9AE}" pid="10" name="MediaServiceImageTags">
    <vt:lpwstr/>
  </property>
</Properties>
</file>